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mministrazioneTrasparente\Pagamenti\Anno 2023\"/>
    </mc:Choice>
  </mc:AlternateContent>
  <xr:revisionPtr revIDLastSave="0" documentId="13_ncr:1_{6864D854-A284-4450-B592-A1717FA29C6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PRILE 2023" sheetId="5" r:id="rId1"/>
    <sheet name="MAGGIO 2023" sheetId="6" r:id="rId2"/>
    <sheet name="GIUGNO 2023" sheetId="7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3" i="5" l="1"/>
  <c r="D2" i="7"/>
  <c r="D186" i="7"/>
  <c r="D23" i="7"/>
  <c r="D66" i="7"/>
  <c r="D72" i="7"/>
  <c r="D74" i="7"/>
  <c r="D78" i="7"/>
  <c r="D94" i="7"/>
  <c r="D98" i="7"/>
  <c r="D120" i="7"/>
  <c r="D129" i="7"/>
  <c r="D183" i="7"/>
  <c r="D165" i="7"/>
  <c r="D28" i="7"/>
  <c r="D71" i="7"/>
  <c r="D100" i="7"/>
  <c r="D152" i="7"/>
  <c r="D211" i="6"/>
  <c r="D5" i="6"/>
  <c r="D8" i="6"/>
  <c r="D7" i="6"/>
  <c r="D11" i="6"/>
  <c r="D36" i="6"/>
  <c r="D57" i="6"/>
  <c r="D64" i="6" l="1"/>
  <c r="D63" i="6"/>
  <c r="D61" i="6"/>
  <c r="D60" i="6"/>
  <c r="D93" i="6"/>
  <c r="D76" i="6" l="1"/>
  <c r="D130" i="6"/>
  <c r="D122" i="6"/>
  <c r="D146" i="6" l="1"/>
  <c r="D135" i="6"/>
  <c r="D151" i="6"/>
  <c r="D164" i="6"/>
  <c r="D176" i="6"/>
  <c r="D181" i="6"/>
  <c r="D203" i="6"/>
  <c r="D187" i="6"/>
  <c r="D207" i="6"/>
  <c r="D59" i="6"/>
  <c r="D70" i="6"/>
  <c r="D97" i="6"/>
  <c r="D148" i="6"/>
  <c r="D172" i="6"/>
  <c r="D2" i="5" l="1"/>
  <c r="D22" i="5"/>
  <c r="D21" i="5"/>
  <c r="D19" i="5" l="1"/>
  <c r="D17" i="5"/>
  <c r="D34" i="5"/>
  <c r="D72" i="5"/>
  <c r="D111" i="5"/>
  <c r="D106" i="5"/>
  <c r="D122" i="5"/>
  <c r="D15" i="5" l="1"/>
  <c r="D79" i="5"/>
  <c r="D115" i="5"/>
  <c r="D117" i="5"/>
</calcChain>
</file>

<file path=xl/sharedStrings.xml><?xml version="1.0" encoding="utf-8"?>
<sst xmlns="http://schemas.openxmlformats.org/spreadsheetml/2006/main" count="1554" uniqueCount="543">
  <si>
    <t>BENEFICIARI</t>
  </si>
  <si>
    <t>DATA  PAGAMENTO</t>
  </si>
  <si>
    <t>IMPORTO PAGATO</t>
  </si>
  <si>
    <t>TIPOLOGIA SPESE</t>
  </si>
  <si>
    <t>28.04.2023</t>
  </si>
  <si>
    <t>Soggetti diversi</t>
  </si>
  <si>
    <t>Fondo cassa</t>
  </si>
  <si>
    <t>27.04.2023</t>
  </si>
  <si>
    <t>Rimborso spese</t>
  </si>
  <si>
    <t>26.04.2023</t>
  </si>
  <si>
    <t>21.04.2023</t>
  </si>
  <si>
    <t>20.04.2023</t>
  </si>
  <si>
    <t>14.04.2023</t>
  </si>
  <si>
    <t>13.04.2023</t>
  </si>
  <si>
    <t>12.04.2023</t>
  </si>
  <si>
    <t>11.04.2023</t>
  </si>
  <si>
    <t>06.04.2023</t>
  </si>
  <si>
    <t>24.04.2023</t>
  </si>
  <si>
    <t>Wind Tre</t>
  </si>
  <si>
    <t>03.04.2023</t>
  </si>
  <si>
    <t>Grenke Locazione Srl</t>
  </si>
  <si>
    <t>Canone leasing operativo</t>
  </si>
  <si>
    <t>Spese varie</t>
  </si>
  <si>
    <t>CAP Holding Spa</t>
  </si>
  <si>
    <t>Fornitura acqua potabile</t>
  </si>
  <si>
    <t>Mantova Ambiente Srl</t>
  </si>
  <si>
    <t>Raccolta rifiuti Laboratorio</t>
  </si>
  <si>
    <t>19.04.2023</t>
  </si>
  <si>
    <t>18.04.2023</t>
  </si>
  <si>
    <t>17.04.2023</t>
  </si>
  <si>
    <t>10.04.2023</t>
  </si>
  <si>
    <t>07.04.2023</t>
  </si>
  <si>
    <t>05.04.2023</t>
  </si>
  <si>
    <t>04.04.2023</t>
  </si>
  <si>
    <t>Stipendi</t>
  </si>
  <si>
    <t>Saldo competenze</t>
  </si>
  <si>
    <t>Tls Boca System Spain</t>
  </si>
  <si>
    <t>Materiale</t>
  </si>
  <si>
    <t>Campagna Social Aprile 2023</t>
  </si>
  <si>
    <t>Comando Prov.le VV FF</t>
  </si>
  <si>
    <t>Servizio di vigilanza Teatri</t>
  </si>
  <si>
    <t>Soc. Coop. Farmaceutica</t>
  </si>
  <si>
    <t>L'Eco della Stampa SpA</t>
  </si>
  <si>
    <t>Abbonamento Eco stampa 2023</t>
  </si>
  <si>
    <t>Opera Srl</t>
  </si>
  <si>
    <t>Consulenza agibilità DiVersi</t>
  </si>
  <si>
    <t>Way SpA</t>
  </si>
  <si>
    <t>Pellegrini Walter &amp; C Srl</t>
  </si>
  <si>
    <t>Assortimento materiale artistico</t>
  </si>
  <si>
    <t>Colorificio R.C. Colori Srl</t>
  </si>
  <si>
    <t>Baldo Legnami Snc</t>
  </si>
  <si>
    <t>Stampa manifesti scenografia</t>
  </si>
  <si>
    <t>Mat Mar Grafic di Matarozzi Franco</t>
  </si>
  <si>
    <t>Atm Azienda Trasporti Milanese</t>
  </si>
  <si>
    <t>Abbonamenti personale</t>
  </si>
  <si>
    <t>Certiquality</t>
  </si>
  <si>
    <t>Mantenimento norma UNI ISO 9001</t>
  </si>
  <si>
    <t>Battaglia Francesco Franco</t>
  </si>
  <si>
    <t>Servizio di assistenza elettrica</t>
  </si>
  <si>
    <t>M.C. Impianti di M.Carotenuto</t>
  </si>
  <si>
    <t>Assistenza elettrica Teatri</t>
  </si>
  <si>
    <t>Zanda Snc</t>
  </si>
  <si>
    <t>Myo Spa</t>
  </si>
  <si>
    <t>Mondoffice Srl</t>
  </si>
  <si>
    <t>Galati Francesco</t>
  </si>
  <si>
    <t>Notstudio Davide Notarantonio</t>
  </si>
  <si>
    <t>Consulenze</t>
  </si>
  <si>
    <t>Sapio Prod. Idrogeno Srl</t>
  </si>
  <si>
    <t>Sostituzione bombola Laboratorio</t>
  </si>
  <si>
    <t>Torricella Srl</t>
  </si>
  <si>
    <t>Mastrapasqua Pantaleo - Piante e fiori</t>
  </si>
  <si>
    <t>Utensilvit di Gorini M.</t>
  </si>
  <si>
    <t>Prorent srl</t>
  </si>
  <si>
    <t>Noleggio materiale</t>
  </si>
  <si>
    <t>Infosu Srl</t>
  </si>
  <si>
    <t>Rinnovo licenze Adobe 2023</t>
  </si>
  <si>
    <t>Willconsulting Srl</t>
  </si>
  <si>
    <t>Consulenza sinistro</t>
  </si>
  <si>
    <t>Nagrit Srl</t>
  </si>
  <si>
    <t>Noleggio materiale fonico</t>
  </si>
  <si>
    <t>Manzoli Srl</t>
  </si>
  <si>
    <t>Materiale per costumi</t>
  </si>
  <si>
    <t>EDILMAF Sas di Massardi Marco &amp; C.</t>
  </si>
  <si>
    <t>Materiale vario di manutenzione</t>
  </si>
  <si>
    <t>Consulenza sicurezza Teatro</t>
  </si>
  <si>
    <t>Europol di Caliò Francesco Sas</t>
  </si>
  <si>
    <t>Spese di locazione appartamenti</t>
  </si>
  <si>
    <t>Google Ireland LTD</t>
  </si>
  <si>
    <t>Pubblicità e inserzioni Google</t>
  </si>
  <si>
    <t>Atisa Spa</t>
  </si>
  <si>
    <t>Fornitura materiale elettrico</t>
  </si>
  <si>
    <t>Edicola Barone di Barone P.</t>
  </si>
  <si>
    <t>Fornitura riviste</t>
  </si>
  <si>
    <t>Intesa Sanpaolo Vita Spa</t>
  </si>
  <si>
    <t>Vers. Fondo pensione</t>
  </si>
  <si>
    <t>Costruzioni Meccaniche Ferrari</t>
  </si>
  <si>
    <t>Materiale vario scenografico</t>
  </si>
  <si>
    <t>NFR Solutions Srl</t>
  </si>
  <si>
    <t>RCF SpA</t>
  </si>
  <si>
    <t>Canone servizio SAAS 2022</t>
  </si>
  <si>
    <t>PA Digitale SpA</t>
  </si>
  <si>
    <t>Associazione Blucinque Ets</t>
  </si>
  <si>
    <t>Acrobata per evento</t>
  </si>
  <si>
    <t>Padovan &amp; C. Artisti Digitali</t>
  </si>
  <si>
    <t>F.A.S. S.p.A.</t>
  </si>
  <si>
    <t>Corso formazione e materiale</t>
  </si>
  <si>
    <t>Studio Morelli di Morelli P.I. Massimo</t>
  </si>
  <si>
    <t>Corso di formazione</t>
  </si>
  <si>
    <t>Polizza trasferta</t>
  </si>
  <si>
    <t>Europ Assistance</t>
  </si>
  <si>
    <t>Mod. F24</t>
  </si>
  <si>
    <t>Pag. Contributi 03-23</t>
  </si>
  <si>
    <t>Hera Comm Spa</t>
  </si>
  <si>
    <t>Fornitura gas Teatri</t>
  </si>
  <si>
    <t>Bivio Srl</t>
  </si>
  <si>
    <t>Fornitura abiti di scena</t>
  </si>
  <si>
    <t>Generalcom SpA</t>
  </si>
  <si>
    <t>Eletech Srl</t>
  </si>
  <si>
    <t>Migliari Alluminio Srl</t>
  </si>
  <si>
    <t>M.C.A. Contract Srl</t>
  </si>
  <si>
    <t>Rimborso biglietti</t>
  </si>
  <si>
    <t>Allestimenti Arianese Srl</t>
  </si>
  <si>
    <t>Scenografie spettacoli</t>
  </si>
  <si>
    <t>Net-Admin Srl</t>
  </si>
  <si>
    <t>AFI Srl</t>
  </si>
  <si>
    <t>Polizza assicurativa</t>
  </si>
  <si>
    <t>Willis Italia</t>
  </si>
  <si>
    <t>Pag. ravvedimento operoso</t>
  </si>
  <si>
    <t>Fond. Accademia Arti e Mestieri</t>
  </si>
  <si>
    <t>Spettanze spettacolo</t>
  </si>
  <si>
    <t>Ass. Cult. Teatri per Milano</t>
  </si>
  <si>
    <t>Abbonamenti IAT</t>
  </si>
  <si>
    <t>C.F. Sistemi di C.Ferrari</t>
  </si>
  <si>
    <t>Assistenza sistematica 02-23</t>
  </si>
  <si>
    <t>R.I.A.C. Srl</t>
  </si>
  <si>
    <t>Intervento di manutenzione</t>
  </si>
  <si>
    <t>Autoradiotassi Soc.Coop.</t>
  </si>
  <si>
    <t>Corse taxi</t>
  </si>
  <si>
    <t>CFC Computer Srl</t>
  </si>
  <si>
    <t>Betasint Srl</t>
  </si>
  <si>
    <t>Manutenzione impianti tecnologici</t>
  </si>
  <si>
    <t>C.H. Robinson International</t>
  </si>
  <si>
    <t>Intrastat febbraio 2023</t>
  </si>
  <si>
    <t>Bresciani Srl</t>
  </si>
  <si>
    <t>Allsystem SpA</t>
  </si>
  <si>
    <t>Servizio pronto intervento e sorveglianza</t>
  </si>
  <si>
    <t>Tecnomont Service</t>
  </si>
  <si>
    <t>Manutenzione ordinaria</t>
  </si>
  <si>
    <t>Meta Viaggi Srl</t>
  </si>
  <si>
    <t>Spese per trasferte</t>
  </si>
  <si>
    <t>Lucidiscena</t>
  </si>
  <si>
    <t xml:space="preserve">Noleggio materiale </t>
  </si>
  <si>
    <t>TT Agency Srl</t>
  </si>
  <si>
    <t>Assistenza artistica</t>
  </si>
  <si>
    <t>Vers. Trattenute Sindacali</t>
  </si>
  <si>
    <t>Fondo Salute Sempre</t>
  </si>
  <si>
    <t>Versamento 03/2022</t>
  </si>
  <si>
    <t>Cessione 1/5 stipendi</t>
  </si>
  <si>
    <t>Alleata Previdenza</t>
  </si>
  <si>
    <t>Synergie Italia</t>
  </si>
  <si>
    <t>Cooperativa F.E.M.A. Arl</t>
  </si>
  <si>
    <t>Prestazioni varie</t>
  </si>
  <si>
    <t>ONE Divisione Traslochi Srl</t>
  </si>
  <si>
    <t>CRC Srl</t>
  </si>
  <si>
    <t>Manutenzione annuale impianti</t>
  </si>
  <si>
    <t>BSP Srl</t>
  </si>
  <si>
    <t>Nyx Web Solutions</t>
  </si>
  <si>
    <t>Manutenzione VTE/CRM</t>
  </si>
  <si>
    <t>Noleggio PC e canoni vari</t>
  </si>
  <si>
    <t>Comune di Settimo</t>
  </si>
  <si>
    <t>Tassa per passo carrabile 2023</t>
  </si>
  <si>
    <t>Servizio raccolta rifiuti Laboratorio</t>
  </si>
  <si>
    <t>Consulenza evento</t>
  </si>
  <si>
    <t>25.05.2023</t>
  </si>
  <si>
    <t>23.05.2023</t>
  </si>
  <si>
    <t>22.05.2023</t>
  </si>
  <si>
    <t>18.05.2023</t>
  </si>
  <si>
    <t>17.05.2023</t>
  </si>
  <si>
    <t>15.05.2023</t>
  </si>
  <si>
    <t>12.05.2023</t>
  </si>
  <si>
    <t>Rivendita 53 di Polino Barbara</t>
  </si>
  <si>
    <t>Acquisto marche da bollo</t>
  </si>
  <si>
    <t>10.05.2023</t>
  </si>
  <si>
    <t>08.05.2023</t>
  </si>
  <si>
    <t>03.05.2023</t>
  </si>
  <si>
    <t>02.05.2023</t>
  </si>
  <si>
    <t>31.05.2023</t>
  </si>
  <si>
    <t>30.05.2023</t>
  </si>
  <si>
    <t>29.05.2023</t>
  </si>
  <si>
    <t>26.05.2023</t>
  </si>
  <si>
    <t>24.05.2023</t>
  </si>
  <si>
    <t>19.05.2023</t>
  </si>
  <si>
    <t>16.05.2023</t>
  </si>
  <si>
    <t>11.05.2023</t>
  </si>
  <si>
    <t>05.05.2023</t>
  </si>
  <si>
    <t>04.05.2023</t>
  </si>
  <si>
    <t>Campagna Social Maggio 2023</t>
  </si>
  <si>
    <t>Telepass Spa</t>
  </si>
  <si>
    <t>Pedaggi</t>
  </si>
  <si>
    <t>Autostrade Italia</t>
  </si>
  <si>
    <t>Immobiliare Farag Srl</t>
  </si>
  <si>
    <t>Corsi di formazione</t>
  </si>
  <si>
    <t>Ladisa Srl</t>
  </si>
  <si>
    <t>Welcome coffee Press Meeting</t>
  </si>
  <si>
    <t>Servizio deposito scenografie</t>
  </si>
  <si>
    <t>Citynews SpA</t>
  </si>
  <si>
    <t>Campagna MilanoToday</t>
  </si>
  <si>
    <t>Rancati  E. Srl</t>
  </si>
  <si>
    <t>Demaldé Chiara Aurora</t>
  </si>
  <si>
    <t>Segra '95 Srl</t>
  </si>
  <si>
    <t>Il Colorificio Srl</t>
  </si>
  <si>
    <t>Myo SpA</t>
  </si>
  <si>
    <t>Leonardo Hotel Hermitage Srl</t>
  </si>
  <si>
    <t>Tirelli ferro e Inox Srl</t>
  </si>
  <si>
    <t>Asacos Srls</t>
  </si>
  <si>
    <t>Abbonamento notiziario AgCult</t>
  </si>
  <si>
    <t>Getty Images Italia Srl</t>
  </si>
  <si>
    <t>Acquisto immagine, foto</t>
  </si>
  <si>
    <t>Sila Snc</t>
  </si>
  <si>
    <t>Fedex Express Italy Srl</t>
  </si>
  <si>
    <t>Oneri Doganali</t>
  </si>
  <si>
    <t>Converge Srl</t>
  </si>
  <si>
    <t>Eltenia Srl</t>
  </si>
  <si>
    <t>Sostituzione tubazione antincendio</t>
  </si>
  <si>
    <t>CDI Centro Diagnostico</t>
  </si>
  <si>
    <t>Prestazioni sanitarie</t>
  </si>
  <si>
    <t>CSS Teatro Stabile di Innovazione</t>
  </si>
  <si>
    <t>Progetto Ecole des maitres</t>
  </si>
  <si>
    <t>Ass.Cult.Teatri per Milano</t>
  </si>
  <si>
    <t>Prevendita spettacolo</t>
  </si>
  <si>
    <t>Autoradiotassi Soc. Coop.</t>
  </si>
  <si>
    <t>Morrissey Trish</t>
  </si>
  <si>
    <t>MM SPA</t>
  </si>
  <si>
    <t>Fornitura acqua Teatri</t>
  </si>
  <si>
    <t>Nch Italia Srl</t>
  </si>
  <si>
    <t>Barbero Pietro SpA</t>
  </si>
  <si>
    <t>Materiale vario Laboratorio</t>
  </si>
  <si>
    <t>Sapio Prod. Idrogeno</t>
  </si>
  <si>
    <t>Materiale manutenzione macchininari</t>
  </si>
  <si>
    <t>Sostituzione bombole gas Laboratorio</t>
  </si>
  <si>
    <t>M&amp;B Metalli Srl</t>
  </si>
  <si>
    <t>Datacol Srl</t>
  </si>
  <si>
    <t>Clivati 1969 Srl</t>
  </si>
  <si>
    <t>M.C. Impianti di M. Carotenuto</t>
  </si>
  <si>
    <t>Assistenza elettrica Teatro</t>
  </si>
  <si>
    <t>Storielibere Srl</t>
  </si>
  <si>
    <t>Realizzazione podcast</t>
  </si>
  <si>
    <t>AT-Service Srl</t>
  </si>
  <si>
    <t>Derattizzazione da topolini</t>
  </si>
  <si>
    <t>Associazione Raffaello Sanzio</t>
  </si>
  <si>
    <t>Cachet spettacolo</t>
  </si>
  <si>
    <t>C.T.S. Srl</t>
  </si>
  <si>
    <t>La Carrozzineria Srl</t>
  </si>
  <si>
    <t>Undici Srls</t>
  </si>
  <si>
    <t>Regie e produzioni varie</t>
  </si>
  <si>
    <t>Ecologica Servizio Ambientale</t>
  </si>
  <si>
    <t>Raccolta rifiuti Laboratorio, Teatro</t>
  </si>
  <si>
    <t>Modo Srl</t>
  </si>
  <si>
    <t>Raccolta rifiuti</t>
  </si>
  <si>
    <t>Tecno Srl</t>
  </si>
  <si>
    <t>Manutenzione ascensore Teatro</t>
  </si>
  <si>
    <t>Associazione Culturale Sud</t>
  </si>
  <si>
    <t>LAC Lugano Arte e Cultura</t>
  </si>
  <si>
    <t>Associazione Grupporiani</t>
  </si>
  <si>
    <t>Cairorcs Media SpA</t>
  </si>
  <si>
    <t>Inserzioni pubblicitarie</t>
  </si>
  <si>
    <t>Pag. Contributi 04.2023</t>
  </si>
  <si>
    <t>Mod.F24</t>
  </si>
  <si>
    <t>IGPDECAUX SpA</t>
  </si>
  <si>
    <t>Materiale pubblicitario</t>
  </si>
  <si>
    <t>Manzoni &amp; C. SpA</t>
  </si>
  <si>
    <t>New Sonor Srl</t>
  </si>
  <si>
    <t>Peroni Spa</t>
  </si>
  <si>
    <t>Materiale scenografico</t>
  </si>
  <si>
    <t>Fondazione Teatro Stabile Umbria</t>
  </si>
  <si>
    <t>Wurth srl</t>
  </si>
  <si>
    <t>Metro Italia SpA</t>
  </si>
  <si>
    <t>ATM Azienda Trasporti Milanesi</t>
  </si>
  <si>
    <t>C.H. Robinson International Italy Srl</t>
  </si>
  <si>
    <t>Intrastat 03.23</t>
  </si>
  <si>
    <t>Prescott Studio Srl</t>
  </si>
  <si>
    <t>Realizzazione sovratitoli e operatore</t>
  </si>
  <si>
    <t>Lainate Colori Srl</t>
  </si>
  <si>
    <t>Siem Lift Srl</t>
  </si>
  <si>
    <t>Noleggio macchinari</t>
  </si>
  <si>
    <t>Ruggeri Snc</t>
  </si>
  <si>
    <t>Noleggio macchinari, materiale</t>
  </si>
  <si>
    <t>Dnz Media Srl</t>
  </si>
  <si>
    <t>Spese pubblicitarie giornali</t>
  </si>
  <si>
    <t>Vivaticket SpA</t>
  </si>
  <si>
    <t>Acquisti online</t>
  </si>
  <si>
    <t>Imagine Light Srl</t>
  </si>
  <si>
    <t>Capodiferro Sas</t>
  </si>
  <si>
    <t>Arval Service Lease Italia</t>
  </si>
  <si>
    <t>Noleggio automezzi</t>
  </si>
  <si>
    <t>B&amp;B Hotels Italia</t>
  </si>
  <si>
    <t>Amsa SpA</t>
  </si>
  <si>
    <t>Noleggio contenitori rifiuti</t>
  </si>
  <si>
    <t>ABB Srl</t>
  </si>
  <si>
    <t>App per Master MPAM</t>
  </si>
  <si>
    <t>Jumbo System srl</t>
  </si>
  <si>
    <t>Lucidiscena di G. Loconsole</t>
  </si>
  <si>
    <t>Doniselli Velo Moto Srl</t>
  </si>
  <si>
    <t>Open Terzo Settore Srl</t>
  </si>
  <si>
    <t>HW Style Srl</t>
  </si>
  <si>
    <t>Manutenzione verde Chiostro</t>
  </si>
  <si>
    <t>Fratelli Delvecchio Srl</t>
  </si>
  <si>
    <t>Trasporto auto scena</t>
  </si>
  <si>
    <t>Moviephoto di G. Vietti</t>
  </si>
  <si>
    <t>Cograrredo Srl</t>
  </si>
  <si>
    <t>Assolombarda Servizi Spa</t>
  </si>
  <si>
    <t>Corso aggiornamento carrelli</t>
  </si>
  <si>
    <t>Prestazioni</t>
  </si>
  <si>
    <t>Il Saggiatore Srl</t>
  </si>
  <si>
    <t>Enel Energia SpA</t>
  </si>
  <si>
    <t>Fornitura energia elettrica</t>
  </si>
  <si>
    <t>E.S.T. Srl</t>
  </si>
  <si>
    <t>Associazione Maia</t>
  </si>
  <si>
    <t>Rs Components Srl</t>
  </si>
  <si>
    <t>Gemini Luci Srl</t>
  </si>
  <si>
    <t>Lyreco Italia Srl</t>
  </si>
  <si>
    <t>Guido Ammirata Srl</t>
  </si>
  <si>
    <t>Kong SpA</t>
  </si>
  <si>
    <t>Leroy Merlin Italia Srl</t>
  </si>
  <si>
    <t>Servizi vari di spedizione</t>
  </si>
  <si>
    <t>Unieuro SpA</t>
  </si>
  <si>
    <t>Graphiscalve SpA</t>
  </si>
  <si>
    <t>Materiale pubblicitario spettacoli</t>
  </si>
  <si>
    <t>Avis Budget Italia SpA</t>
  </si>
  <si>
    <t>Noleggio macchine</t>
  </si>
  <si>
    <t>Italvideo Service Srl</t>
  </si>
  <si>
    <t>Service per CBRE</t>
  </si>
  <si>
    <t>Ass. Teatro Stabile di Napoli</t>
  </si>
  <si>
    <t>MAV ANAC</t>
  </si>
  <si>
    <t>Pag. III quadr. 2022</t>
  </si>
  <si>
    <t>Associazione Mittelfest</t>
  </si>
  <si>
    <t>One Divisione Traslochi Srl</t>
  </si>
  <si>
    <t xml:space="preserve">Servizi di facchinaggio e trasporti </t>
  </si>
  <si>
    <t>Nfr Solutions Srl</t>
  </si>
  <si>
    <t>Assistenza sistematica</t>
  </si>
  <si>
    <t>Elettrogalvanica Lariana Srl</t>
  </si>
  <si>
    <t>Pulcranet Srl</t>
  </si>
  <si>
    <t>Test Tv Sas</t>
  </si>
  <si>
    <t>Riparazione amplificatori camerini</t>
  </si>
  <si>
    <t>Sicuritalia Ivri SpA</t>
  </si>
  <si>
    <t>Lavoro interinale</t>
  </si>
  <si>
    <t>Ampliamento impianto Laboratorio</t>
  </si>
  <si>
    <t>Cooperativa FEMA a.r.l.</t>
  </si>
  <si>
    <t>Manutenzione impianti</t>
  </si>
  <si>
    <t>Athena Professionisti e Consulenti Associati</t>
  </si>
  <si>
    <t>Proscenio Allestimenti Srl</t>
  </si>
  <si>
    <t>Servizi tecnici per spettacoli</t>
  </si>
  <si>
    <t>Sopratitoli, traduzione spettacoli</t>
  </si>
  <si>
    <t>CDPM Sound Service</t>
  </si>
  <si>
    <t>Service tour spettacolo</t>
  </si>
  <si>
    <t>Sicli Sistemi Srl</t>
  </si>
  <si>
    <t>Manutenzione macchinari</t>
  </si>
  <si>
    <t>Calzoleria Vitolo Salvatore Snc</t>
  </si>
  <si>
    <t>Riparazioni calzature</t>
  </si>
  <si>
    <t>DAY Ristoservice Spa</t>
  </si>
  <si>
    <t>Buoni pasto</t>
  </si>
  <si>
    <t>CHG-Meridian italia Spa</t>
  </si>
  <si>
    <t>Canone IT CED</t>
  </si>
  <si>
    <t>Gimax Srl</t>
  </si>
  <si>
    <t>Trenitalia SpA</t>
  </si>
  <si>
    <t>Barzaghi Gomma Sas</t>
  </si>
  <si>
    <t>Dododesign</t>
  </si>
  <si>
    <t>Regia video e grafiche per evento</t>
  </si>
  <si>
    <t>FASI F.do Ass. Sanitaria Integrativa</t>
  </si>
  <si>
    <t>Pag. II Trim. 2023</t>
  </si>
  <si>
    <t>Altea Up Srl</t>
  </si>
  <si>
    <t>Artigiana Srl</t>
  </si>
  <si>
    <t>Intervento spurghi Laboratorio</t>
  </si>
  <si>
    <t>Riparazione macchina da cucire</t>
  </si>
  <si>
    <t>Rimoldi Commer. Italiana Snc</t>
  </si>
  <si>
    <t>Bricoman Italia Srl</t>
  </si>
  <si>
    <t>Zucchetti Spa</t>
  </si>
  <si>
    <t>Assistenza, manutenzione software 2023</t>
  </si>
  <si>
    <t>Best Light Srl</t>
  </si>
  <si>
    <t>Miorelli Service SpA</t>
  </si>
  <si>
    <t>Servizio di pulizie</t>
  </si>
  <si>
    <t>Leftloft SpA</t>
  </si>
  <si>
    <t>Comunicazione istituzionale</t>
  </si>
  <si>
    <t>Tim SpA</t>
  </si>
  <si>
    <t>Pagamenti vari</t>
  </si>
  <si>
    <t>Meta Platforms Ireland Limited</t>
  </si>
  <si>
    <t>De Lage Landen International B.V.</t>
  </si>
  <si>
    <t>Spese canone</t>
  </si>
  <si>
    <t>CTC SRL Centro Telecinematografico Culturale</t>
  </si>
  <si>
    <t>Fornitura gas Teatri, Laboratorio</t>
  </si>
  <si>
    <t>26.06.2023</t>
  </si>
  <si>
    <t>23.06.2023</t>
  </si>
  <si>
    <t>21.06.2023</t>
  </si>
  <si>
    <t>20.06.2023</t>
  </si>
  <si>
    <t>16.06.2023</t>
  </si>
  <si>
    <t>09.06.2023</t>
  </si>
  <si>
    <t>08.06.2023</t>
  </si>
  <si>
    <t>Comune di Milano</t>
  </si>
  <si>
    <t>Tassa occupazione suolo pubblico</t>
  </si>
  <si>
    <t>30.06.2023</t>
  </si>
  <si>
    <t>Finlombarda</t>
  </si>
  <si>
    <t>29.06.2023</t>
  </si>
  <si>
    <t>28.06.2023</t>
  </si>
  <si>
    <t>19.06.2023</t>
  </si>
  <si>
    <t>15.06.2023</t>
  </si>
  <si>
    <t>14.06.2023</t>
  </si>
  <si>
    <t>13.06.2023</t>
  </si>
  <si>
    <t>12.06.2023</t>
  </si>
  <si>
    <t>07.06.2023</t>
  </si>
  <si>
    <t>06.06.2023</t>
  </si>
  <si>
    <t>02.06.2023</t>
  </si>
  <si>
    <t>01.06.2023</t>
  </si>
  <si>
    <t>Al Servizio del Legno Snc</t>
  </si>
  <si>
    <t>Mediatica SpA</t>
  </si>
  <si>
    <t>Aggiornamento primo soccorso</t>
  </si>
  <si>
    <t>Noleggio materiale luci</t>
  </si>
  <si>
    <t>Conservazione digitale fatture</t>
  </si>
  <si>
    <t>Fornitura legname</t>
  </si>
  <si>
    <t>Digital PA Srl</t>
  </si>
  <si>
    <t>Licenza software DigitalPa</t>
  </si>
  <si>
    <t>Mare Food Lab Srl</t>
  </si>
  <si>
    <t>Catering festa spettacolo</t>
  </si>
  <si>
    <t>Reverse SpA</t>
  </si>
  <si>
    <t>Indagine di mercato</t>
  </si>
  <si>
    <t>ILTES di Biondani Manuel &amp; C SNC</t>
  </si>
  <si>
    <t>CETEC Associazione Culturale</t>
  </si>
  <si>
    <t>Compagnia Orsini Srl</t>
  </si>
  <si>
    <t>Leddi Srl</t>
  </si>
  <si>
    <t>Fondazione Teatro di Napoli</t>
  </si>
  <si>
    <t>Noleggio container, materiale</t>
  </si>
  <si>
    <t>Smaltimento rifiuti</t>
  </si>
  <si>
    <t>Spedizioni maggio</t>
  </si>
  <si>
    <t>Progetto "Perimetro Passaparola"</t>
  </si>
  <si>
    <t>Personale tecnico assistenza</t>
  </si>
  <si>
    <t>Stampe forex varie</t>
  </si>
  <si>
    <t>Pricewaterhousecoopers Spa</t>
  </si>
  <si>
    <t>Campagna Social Giugno 2023</t>
  </si>
  <si>
    <t>Foschi Imagine Light Srl</t>
  </si>
  <si>
    <t>Videolinea System Srl</t>
  </si>
  <si>
    <t>Materiale vario Web Tv</t>
  </si>
  <si>
    <t>Materiale di consumo Laboratorio</t>
  </si>
  <si>
    <t>Metro Italia Spa</t>
  </si>
  <si>
    <t>Pellegrini Walter &amp; C. Srl</t>
  </si>
  <si>
    <t>F.I.R.A.S. di Croce Srl</t>
  </si>
  <si>
    <t>Mastrapasqua Pantaleo - Fiori e piante</t>
  </si>
  <si>
    <t>Solombrino Srl</t>
  </si>
  <si>
    <t>Cachet ciclo incontri insegnanti</t>
  </si>
  <si>
    <t>TGas Snc</t>
  </si>
  <si>
    <t>B&amp;B Hotels Italia Spa</t>
  </si>
  <si>
    <t>Spese trasferte</t>
  </si>
  <si>
    <t>Tirelli Ferro e Inox Srl</t>
  </si>
  <si>
    <t>Centro Studi Alta Padovana</t>
  </si>
  <si>
    <t>Guido Gobino Le Botteghe Srl</t>
  </si>
  <si>
    <t>Spese di rappresentanza spettacolo</t>
  </si>
  <si>
    <t>Jumbo System Srl</t>
  </si>
  <si>
    <t>Timbri e Targhe Pero</t>
  </si>
  <si>
    <t>Casa d'arte Lo Bosco Srl</t>
  </si>
  <si>
    <t>Riflessi Srl</t>
  </si>
  <si>
    <t>Servizio Antincendio Maggio 2023</t>
  </si>
  <si>
    <t>Nova Legno Srl</t>
  </si>
  <si>
    <t>SIAE Soc. Ital. Au. Edit.</t>
  </si>
  <si>
    <t>Diritti spettacoli</t>
  </si>
  <si>
    <t>Wurth Srl</t>
  </si>
  <si>
    <t>C.H. Robinson Srl</t>
  </si>
  <si>
    <t>Intrastat aprile 2023</t>
  </si>
  <si>
    <t>Noleggio apparecchiature audiovisive</t>
  </si>
  <si>
    <t>Pixartprinting SpA</t>
  </si>
  <si>
    <t>Graphicscalve SpA</t>
  </si>
  <si>
    <t>Materiale spettacoli</t>
  </si>
  <si>
    <t>Enel Energia Spa</t>
  </si>
  <si>
    <t>Fornitura energia elettrica Teatri</t>
  </si>
  <si>
    <t>Google Ireland Ltd</t>
  </si>
  <si>
    <t>Pubblicità On Line Marzo 2023</t>
  </si>
  <si>
    <t>Fondation pour l'Art Dramatique</t>
  </si>
  <si>
    <t>Quota coproduzione</t>
  </si>
  <si>
    <t>Axis Productions Associations</t>
  </si>
  <si>
    <t>Pag. contributi 05.23</t>
  </si>
  <si>
    <t>Willis Italia SpA</t>
  </si>
  <si>
    <t>Vers. Contr. Assicurativi</t>
  </si>
  <si>
    <t>Manutenzione straordinaria Teatro</t>
  </si>
  <si>
    <t>Agibilità temporanea Teatro</t>
  </si>
  <si>
    <t>Etnorama Ass. Culturale</t>
  </si>
  <si>
    <t>Servizio audiodescrizione poetica live</t>
  </si>
  <si>
    <t>Misterpolyglot Srl</t>
  </si>
  <si>
    <t>Servizio di interpretariato</t>
  </si>
  <si>
    <t>Noleggio materiale video e service</t>
  </si>
  <si>
    <t>C.F. Sistemi di Ferrari C.</t>
  </si>
  <si>
    <t>Trifirò &amp; Partners Avvocati</t>
  </si>
  <si>
    <t>A2Z World Srl</t>
  </si>
  <si>
    <t>Secutix Srl</t>
  </si>
  <si>
    <t>Versamento 05/2022</t>
  </si>
  <si>
    <t>Infojobs Italia Srl</t>
  </si>
  <si>
    <t>Cooperativa F.E.M.A. ARL</t>
  </si>
  <si>
    <t>Institut Francais Italia</t>
  </si>
  <si>
    <t>Traduzione Testi</t>
  </si>
  <si>
    <t>Servizio Antincendio</t>
  </si>
  <si>
    <t>Decathlon Italia Srl</t>
  </si>
  <si>
    <t>Eliorapid Srl</t>
  </si>
  <si>
    <t>Inserzioni varie quotidiani</t>
  </si>
  <si>
    <t>Noleggio materiale, materiale</t>
  </si>
  <si>
    <t>Sacchi Giuseppe SpA</t>
  </si>
  <si>
    <t>Donagemma Sas</t>
  </si>
  <si>
    <t>Materiale elettrico vario</t>
  </si>
  <si>
    <t>Promos Comunicazione Sas</t>
  </si>
  <si>
    <t>Vodafone Italia SpA</t>
  </si>
  <si>
    <t>Adesione convenzione</t>
  </si>
  <si>
    <t>Colorauto 2 Sas</t>
  </si>
  <si>
    <t>BH Audio Srl</t>
  </si>
  <si>
    <t>Noleggio materiale audio</t>
  </si>
  <si>
    <t>ATS Milano Città Metropolitana</t>
  </si>
  <si>
    <t>Verifiche periodiche impianti</t>
  </si>
  <si>
    <t>Sirpi Srl</t>
  </si>
  <si>
    <t>Arval Service Lease Italia SpA</t>
  </si>
  <si>
    <t>Materiale manutenzione Laboratorio</t>
  </si>
  <si>
    <t>Materiale per spettacoli</t>
  </si>
  <si>
    <t>Bubba Music Srl</t>
  </si>
  <si>
    <t>Canone wecanbeheroes.it - Office 365 e canone sito GS</t>
  </si>
  <si>
    <t>Soggiorni per trasferte</t>
  </si>
  <si>
    <t>Day Ristoservice Spa</t>
  </si>
  <si>
    <t>Fornitura buoni pasto</t>
  </si>
  <si>
    <t>Mokke's Backine Rent Srl</t>
  </si>
  <si>
    <t>Virtual Logic Srl</t>
  </si>
  <si>
    <t>Tecnasfalti Srl</t>
  </si>
  <si>
    <t>Pag. consumi intermedi</t>
  </si>
  <si>
    <t>Ragioneria Generale dello Stato - Tesoreria</t>
  </si>
  <si>
    <t>Halldis SpA</t>
  </si>
  <si>
    <t>Spese locazione attori</t>
  </si>
  <si>
    <t>Associazione Culturale Lacasadiargilla</t>
  </si>
  <si>
    <t>Preparazione Laboratori</t>
  </si>
  <si>
    <t>Pittarosso Spa</t>
  </si>
  <si>
    <t>Servizio di facchinaggio</t>
  </si>
  <si>
    <t>Manutenzione Teatri</t>
  </si>
  <si>
    <t>Decima Srl</t>
  </si>
  <si>
    <t>Manutenzione meccanica di scena</t>
  </si>
  <si>
    <t>Assistenza tecnica</t>
  </si>
  <si>
    <t>Miorelli Service Spa</t>
  </si>
  <si>
    <t>LEFTLOFT SPA</t>
  </si>
  <si>
    <t>Novecento Eventi Srl</t>
  </si>
  <si>
    <t>Canone e spese appartamento</t>
  </si>
  <si>
    <t>Trenitalia Spa</t>
  </si>
  <si>
    <t>Servizi di facchinaggio</t>
  </si>
  <si>
    <t>Office 365, canone sito</t>
  </si>
  <si>
    <t>Versamento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</si>
</sst>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164" fontId="3" fillId="4" borderId="1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/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164" fontId="5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right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4" fillId="5" borderId="2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AEEF3"/>
      <color rgb="FFFF66FF"/>
      <color rgb="FFD7D8F1"/>
      <color rgb="FFCC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3"/>
  <sheetViews>
    <sheetView topLeftCell="A104" workbookViewId="0">
      <selection activeCell="F123" sqref="F123"/>
    </sheetView>
  </sheetViews>
  <sheetFormatPr defaultRowHeight="15" x14ac:dyDescent="0.25"/>
  <cols>
    <col min="1" max="1" width="19" customWidth="1"/>
    <col min="2" max="2" width="47" customWidth="1"/>
    <col min="3" max="3" width="41.5703125" customWidth="1"/>
    <col min="4" max="4" width="30" customWidth="1"/>
    <col min="6" max="6" width="14.140625" customWidth="1"/>
  </cols>
  <sheetData>
    <row r="1" spans="1:11" ht="30.75" customHeight="1" x14ac:dyDescent="0.25">
      <c r="A1" s="3" t="s">
        <v>1</v>
      </c>
      <c r="B1" s="3" t="s">
        <v>0</v>
      </c>
      <c r="C1" s="7" t="s">
        <v>3</v>
      </c>
      <c r="D1" s="3" t="s">
        <v>2</v>
      </c>
      <c r="E1" s="1"/>
      <c r="F1" s="2"/>
      <c r="G1" s="1"/>
      <c r="H1" s="1"/>
      <c r="I1" s="1"/>
      <c r="J1" s="1"/>
      <c r="K1" s="1"/>
    </row>
    <row r="2" spans="1:11" ht="20.100000000000001" customHeight="1" x14ac:dyDescent="0.25">
      <c r="A2" s="5" t="s">
        <v>19</v>
      </c>
      <c r="B2" s="6" t="s">
        <v>20</v>
      </c>
      <c r="C2" s="9" t="s">
        <v>21</v>
      </c>
      <c r="D2" s="14">
        <f>348.51+640.5</f>
        <v>989.01</v>
      </c>
    </row>
    <row r="3" spans="1:11" ht="20.100000000000001" customHeight="1" x14ac:dyDescent="0.25">
      <c r="A3" s="5" t="s">
        <v>19</v>
      </c>
      <c r="B3" s="5" t="s">
        <v>386</v>
      </c>
      <c r="C3" s="11" t="s">
        <v>168</v>
      </c>
      <c r="D3" s="14">
        <v>1720.64</v>
      </c>
    </row>
    <row r="4" spans="1:11" ht="20.100000000000001" customHeight="1" x14ac:dyDescent="0.25">
      <c r="A4" s="5" t="s">
        <v>19</v>
      </c>
      <c r="B4" s="5" t="s">
        <v>385</v>
      </c>
      <c r="C4" s="8" t="s">
        <v>38</v>
      </c>
      <c r="D4" s="14">
        <v>39.340000000000003</v>
      </c>
    </row>
    <row r="5" spans="1:11" ht="20.100000000000001" customHeight="1" x14ac:dyDescent="0.25">
      <c r="A5" s="5" t="s">
        <v>19</v>
      </c>
      <c r="B5" s="5" t="s">
        <v>169</v>
      </c>
      <c r="C5" s="10" t="s">
        <v>170</v>
      </c>
      <c r="D5" s="14">
        <v>39</v>
      </c>
    </row>
    <row r="6" spans="1:11" ht="20.100000000000001" customHeight="1" x14ac:dyDescent="0.25">
      <c r="A6" s="5" t="s">
        <v>33</v>
      </c>
      <c r="B6" s="5" t="s">
        <v>159</v>
      </c>
      <c r="C6" s="10" t="s">
        <v>345</v>
      </c>
      <c r="D6" s="14">
        <v>8113.13</v>
      </c>
    </row>
    <row r="7" spans="1:11" ht="20.100000000000001" customHeight="1" x14ac:dyDescent="0.25">
      <c r="A7" s="5" t="s">
        <v>33</v>
      </c>
      <c r="B7" s="5" t="s">
        <v>160</v>
      </c>
      <c r="C7" s="10" t="s">
        <v>161</v>
      </c>
      <c r="D7" s="14">
        <v>66186.720000000001</v>
      </c>
    </row>
    <row r="8" spans="1:11" ht="20.100000000000001" customHeight="1" x14ac:dyDescent="0.25">
      <c r="A8" s="5" t="s">
        <v>33</v>
      </c>
      <c r="B8" s="5" t="s">
        <v>162</v>
      </c>
      <c r="C8" s="10" t="s">
        <v>540</v>
      </c>
      <c r="D8" s="14">
        <v>11562.42</v>
      </c>
    </row>
    <row r="9" spans="1:11" ht="20.100000000000001" customHeight="1" x14ac:dyDescent="0.25">
      <c r="A9" s="5" t="s">
        <v>33</v>
      </c>
      <c r="B9" s="5" t="s">
        <v>163</v>
      </c>
      <c r="C9" s="8" t="s">
        <v>164</v>
      </c>
      <c r="D9" s="14">
        <v>13428</v>
      </c>
    </row>
    <row r="10" spans="1:11" ht="20.100000000000001" customHeight="1" x14ac:dyDescent="0.25">
      <c r="A10" s="5" t="s">
        <v>33</v>
      </c>
      <c r="B10" s="5" t="s">
        <v>165</v>
      </c>
      <c r="C10" s="10" t="s">
        <v>171</v>
      </c>
      <c r="D10" s="14">
        <v>2372.1</v>
      </c>
    </row>
    <row r="11" spans="1:11" ht="20.100000000000001" customHeight="1" x14ac:dyDescent="0.25">
      <c r="A11" s="5" t="s">
        <v>33</v>
      </c>
      <c r="B11" s="5" t="s">
        <v>166</v>
      </c>
      <c r="C11" s="8" t="s">
        <v>167</v>
      </c>
      <c r="D11" s="14">
        <v>600</v>
      </c>
    </row>
    <row r="12" spans="1:11" ht="20.100000000000001" customHeight="1" x14ac:dyDescent="0.25">
      <c r="A12" s="5" t="s">
        <v>33</v>
      </c>
      <c r="B12" s="5" t="s">
        <v>44</v>
      </c>
      <c r="C12" s="10" t="s">
        <v>172</v>
      </c>
      <c r="D12" s="14">
        <v>728</v>
      </c>
    </row>
    <row r="13" spans="1:11" ht="20.100000000000001" customHeight="1" x14ac:dyDescent="0.25">
      <c r="A13" s="5" t="s">
        <v>32</v>
      </c>
      <c r="B13" s="5" t="s">
        <v>5</v>
      </c>
      <c r="C13" s="8" t="s">
        <v>34</v>
      </c>
      <c r="D13" s="14">
        <v>1328.91</v>
      </c>
    </row>
    <row r="14" spans="1:11" ht="20.100000000000001" customHeight="1" x14ac:dyDescent="0.25">
      <c r="A14" s="5" t="s">
        <v>32</v>
      </c>
      <c r="B14" s="5" t="s">
        <v>385</v>
      </c>
      <c r="C14" s="8" t="s">
        <v>38</v>
      </c>
      <c r="D14" s="14">
        <v>79.790000000000006</v>
      </c>
    </row>
    <row r="15" spans="1:11" ht="20.100000000000001" customHeight="1" x14ac:dyDescent="0.25">
      <c r="A15" s="5" t="s">
        <v>16</v>
      </c>
      <c r="B15" s="5" t="s">
        <v>5</v>
      </c>
      <c r="C15" s="8" t="s">
        <v>8</v>
      </c>
      <c r="D15" s="14">
        <f>370+48.4+6.8</f>
        <v>425.2</v>
      </c>
    </row>
    <row r="16" spans="1:11" ht="20.100000000000001" customHeight="1" x14ac:dyDescent="0.25">
      <c r="A16" s="5" t="s">
        <v>16</v>
      </c>
      <c r="B16" s="5" t="s">
        <v>150</v>
      </c>
      <c r="C16" s="10" t="s">
        <v>151</v>
      </c>
      <c r="D16" s="14">
        <v>21116</v>
      </c>
    </row>
    <row r="17" spans="1:4" ht="20.100000000000001" customHeight="1" x14ac:dyDescent="0.25">
      <c r="A17" s="5" t="s">
        <v>16</v>
      </c>
      <c r="B17" s="5" t="s">
        <v>5</v>
      </c>
      <c r="C17" s="8" t="s">
        <v>35</v>
      </c>
      <c r="D17" s="14">
        <f>3349.98+1657.89+2446.59+2179.44+10249.14+7035.71+3487.1+3632.46+160+4212+1420.24</f>
        <v>39830.549999999996</v>
      </c>
    </row>
    <row r="18" spans="1:4" ht="20.100000000000001" customHeight="1" x14ac:dyDescent="0.25">
      <c r="A18" s="5" t="s">
        <v>16</v>
      </c>
      <c r="B18" s="5" t="s">
        <v>152</v>
      </c>
      <c r="C18" s="10" t="s">
        <v>153</v>
      </c>
      <c r="D18" s="14">
        <v>575</v>
      </c>
    </row>
    <row r="19" spans="1:4" ht="20.100000000000001" customHeight="1" x14ac:dyDescent="0.25">
      <c r="A19" s="5" t="s">
        <v>16</v>
      </c>
      <c r="B19" s="5" t="s">
        <v>5</v>
      </c>
      <c r="C19" s="10" t="s">
        <v>154</v>
      </c>
      <c r="D19" s="14">
        <f>507.86+26.42+160.51</f>
        <v>694.79</v>
      </c>
    </row>
    <row r="20" spans="1:4" ht="20.100000000000001" customHeight="1" x14ac:dyDescent="0.25">
      <c r="A20" s="5" t="s">
        <v>16</v>
      </c>
      <c r="B20" s="5" t="s">
        <v>155</v>
      </c>
      <c r="C20" s="11" t="s">
        <v>156</v>
      </c>
      <c r="D20" s="14">
        <v>1080</v>
      </c>
    </row>
    <row r="21" spans="1:4" ht="20.100000000000001" customHeight="1" x14ac:dyDescent="0.25">
      <c r="A21" s="5" t="s">
        <v>16</v>
      </c>
      <c r="B21" s="5" t="s">
        <v>5</v>
      </c>
      <c r="C21" s="12" t="s">
        <v>157</v>
      </c>
      <c r="D21" s="14">
        <f>460+301+260+356+91+91</f>
        <v>1559</v>
      </c>
    </row>
    <row r="22" spans="1:4" ht="20.100000000000001" customHeight="1" x14ac:dyDescent="0.25">
      <c r="A22" s="5" t="s">
        <v>16</v>
      </c>
      <c r="B22" s="5" t="s">
        <v>158</v>
      </c>
      <c r="C22" s="10" t="s">
        <v>94</v>
      </c>
      <c r="D22" s="14">
        <f>1557.27+16920.68+517.43+2588.94+527.88+1361.78+529.89+9766+180</f>
        <v>33949.869999999995</v>
      </c>
    </row>
    <row r="23" spans="1:4" ht="20.100000000000001" customHeight="1" x14ac:dyDescent="0.25">
      <c r="A23" s="5" t="s">
        <v>31</v>
      </c>
      <c r="B23" s="5" t="s">
        <v>136</v>
      </c>
      <c r="C23" s="10" t="s">
        <v>137</v>
      </c>
      <c r="D23" s="14">
        <v>603.70000000000005</v>
      </c>
    </row>
    <row r="24" spans="1:4" ht="20.100000000000001" customHeight="1" x14ac:dyDescent="0.25">
      <c r="A24" s="5" t="s">
        <v>31</v>
      </c>
      <c r="B24" s="5" t="s">
        <v>138</v>
      </c>
      <c r="C24" s="10" t="s">
        <v>37</v>
      </c>
      <c r="D24" s="14">
        <v>497</v>
      </c>
    </row>
    <row r="25" spans="1:4" ht="20.100000000000001" customHeight="1" x14ac:dyDescent="0.25">
      <c r="A25" s="5" t="s">
        <v>31</v>
      </c>
      <c r="B25" s="5" t="s">
        <v>139</v>
      </c>
      <c r="C25" s="10" t="s">
        <v>140</v>
      </c>
      <c r="D25" s="14">
        <v>16404.45</v>
      </c>
    </row>
    <row r="26" spans="1:4" ht="20.100000000000001" customHeight="1" x14ac:dyDescent="0.25">
      <c r="A26" s="5" t="s">
        <v>31</v>
      </c>
      <c r="B26" s="5" t="s">
        <v>141</v>
      </c>
      <c r="C26" s="8" t="s">
        <v>142</v>
      </c>
      <c r="D26" s="14">
        <v>300.5</v>
      </c>
    </row>
    <row r="27" spans="1:4" ht="20.100000000000001" customHeight="1" x14ac:dyDescent="0.25">
      <c r="A27" s="5" t="s">
        <v>31</v>
      </c>
      <c r="B27" s="5" t="s">
        <v>143</v>
      </c>
      <c r="C27" s="10" t="s">
        <v>37</v>
      </c>
      <c r="D27" s="14">
        <v>2949.37</v>
      </c>
    </row>
    <row r="28" spans="1:4" ht="20.100000000000001" customHeight="1" x14ac:dyDescent="0.25">
      <c r="A28" s="5" t="s">
        <v>31</v>
      </c>
      <c r="B28" s="5" t="s">
        <v>5</v>
      </c>
      <c r="C28" s="8" t="s">
        <v>35</v>
      </c>
      <c r="D28" s="14">
        <v>10249.14</v>
      </c>
    </row>
    <row r="29" spans="1:4" ht="20.100000000000001" customHeight="1" x14ac:dyDescent="0.25">
      <c r="A29" s="5" t="s">
        <v>31</v>
      </c>
      <c r="B29" s="5" t="s">
        <v>119</v>
      </c>
      <c r="C29" s="10" t="s">
        <v>37</v>
      </c>
      <c r="D29" s="14">
        <v>3600</v>
      </c>
    </row>
    <row r="30" spans="1:4" ht="20.100000000000001" customHeight="1" x14ac:dyDescent="0.25">
      <c r="A30" s="5" t="s">
        <v>31</v>
      </c>
      <c r="B30" s="5" t="s">
        <v>144</v>
      </c>
      <c r="C30" s="10" t="s">
        <v>145</v>
      </c>
      <c r="D30" s="14">
        <v>1202.6600000000001</v>
      </c>
    </row>
    <row r="31" spans="1:4" ht="20.100000000000001" customHeight="1" x14ac:dyDescent="0.25">
      <c r="A31" s="5" t="s">
        <v>31</v>
      </c>
      <c r="B31" s="5" t="s">
        <v>146</v>
      </c>
      <c r="C31" s="8" t="s">
        <v>147</v>
      </c>
      <c r="D31" s="14">
        <v>1437</v>
      </c>
    </row>
    <row r="32" spans="1:4" ht="20.100000000000001" customHeight="1" x14ac:dyDescent="0.25">
      <c r="A32" s="5" t="s">
        <v>31</v>
      </c>
      <c r="B32" s="5" t="s">
        <v>148</v>
      </c>
      <c r="C32" s="10" t="s">
        <v>149</v>
      </c>
      <c r="D32" s="14">
        <v>1783.03</v>
      </c>
    </row>
    <row r="33" spans="1:4" ht="20.100000000000001" customHeight="1" x14ac:dyDescent="0.25">
      <c r="A33" s="5" t="s">
        <v>30</v>
      </c>
      <c r="B33" s="5" t="s">
        <v>128</v>
      </c>
      <c r="C33" s="10" t="s">
        <v>129</v>
      </c>
      <c r="D33" s="14">
        <v>40000</v>
      </c>
    </row>
    <row r="34" spans="1:4" ht="20.100000000000001" customHeight="1" x14ac:dyDescent="0.25">
      <c r="A34" s="5" t="s">
        <v>30</v>
      </c>
      <c r="B34" s="5" t="s">
        <v>130</v>
      </c>
      <c r="C34" s="10" t="s">
        <v>131</v>
      </c>
      <c r="D34" s="14">
        <f>365.23+250</f>
        <v>615.23</v>
      </c>
    </row>
    <row r="35" spans="1:4" ht="20.100000000000001" customHeight="1" x14ac:dyDescent="0.25">
      <c r="A35" s="5" t="s">
        <v>30</v>
      </c>
      <c r="B35" s="5" t="s">
        <v>132</v>
      </c>
      <c r="C35" s="10" t="s">
        <v>37</v>
      </c>
      <c r="D35" s="14">
        <v>878</v>
      </c>
    </row>
    <row r="36" spans="1:4" ht="20.100000000000001" customHeight="1" x14ac:dyDescent="0.25">
      <c r="A36" s="5" t="s">
        <v>30</v>
      </c>
      <c r="B36" s="5" t="s">
        <v>97</v>
      </c>
      <c r="C36" s="10" t="s">
        <v>133</v>
      </c>
      <c r="D36" s="14">
        <v>1622.5</v>
      </c>
    </row>
    <row r="37" spans="1:4" ht="20.100000000000001" customHeight="1" x14ac:dyDescent="0.25">
      <c r="A37" s="5" t="s">
        <v>30</v>
      </c>
      <c r="B37" s="5" t="s">
        <v>134</v>
      </c>
      <c r="C37" s="8" t="s">
        <v>135</v>
      </c>
      <c r="D37" s="14">
        <v>847.69</v>
      </c>
    </row>
    <row r="38" spans="1:4" ht="20.100000000000001" customHeight="1" x14ac:dyDescent="0.25">
      <c r="A38" s="5" t="s">
        <v>15</v>
      </c>
      <c r="B38" s="5" t="s">
        <v>5</v>
      </c>
      <c r="C38" s="8" t="s">
        <v>8</v>
      </c>
      <c r="D38" s="14">
        <v>1.07</v>
      </c>
    </row>
    <row r="39" spans="1:4" ht="20.100000000000001" customHeight="1" x14ac:dyDescent="0.25">
      <c r="A39" s="5" t="s">
        <v>15</v>
      </c>
      <c r="B39" s="5" t="s">
        <v>5</v>
      </c>
      <c r="C39" s="10" t="s">
        <v>120</v>
      </c>
      <c r="D39" s="14">
        <v>1923.88</v>
      </c>
    </row>
    <row r="40" spans="1:4" ht="20.100000000000001" customHeight="1" x14ac:dyDescent="0.25">
      <c r="A40" s="5" t="s">
        <v>15</v>
      </c>
      <c r="B40" s="5" t="s">
        <v>5</v>
      </c>
      <c r="C40" s="8" t="s">
        <v>34</v>
      </c>
      <c r="D40" s="14">
        <v>4943.59</v>
      </c>
    </row>
    <row r="41" spans="1:4" ht="20.100000000000001" customHeight="1" x14ac:dyDescent="0.25">
      <c r="A41" s="5" t="s">
        <v>15</v>
      </c>
      <c r="B41" s="5" t="s">
        <v>385</v>
      </c>
      <c r="C41" s="8" t="s">
        <v>38</v>
      </c>
      <c r="D41" s="14">
        <v>75.69</v>
      </c>
    </row>
    <row r="42" spans="1:4" ht="20.100000000000001" customHeight="1" x14ac:dyDescent="0.25">
      <c r="A42" s="5" t="s">
        <v>15</v>
      </c>
      <c r="B42" s="5" t="s">
        <v>110</v>
      </c>
      <c r="C42" s="10" t="s">
        <v>127</v>
      </c>
      <c r="D42" s="14">
        <v>243.06</v>
      </c>
    </row>
    <row r="43" spans="1:4" ht="20.100000000000001" customHeight="1" x14ac:dyDescent="0.25">
      <c r="A43" s="5" t="s">
        <v>14</v>
      </c>
      <c r="B43" s="5" t="s">
        <v>5</v>
      </c>
      <c r="C43" s="8" t="s">
        <v>8</v>
      </c>
      <c r="D43" s="14">
        <v>33</v>
      </c>
    </row>
    <row r="44" spans="1:4" ht="20.100000000000001" customHeight="1" x14ac:dyDescent="0.25">
      <c r="A44" s="5" t="s">
        <v>13</v>
      </c>
      <c r="B44" s="5" t="s">
        <v>5</v>
      </c>
      <c r="C44" s="8" t="s">
        <v>8</v>
      </c>
      <c r="D44" s="14">
        <v>8.6999999999999993</v>
      </c>
    </row>
    <row r="45" spans="1:4" ht="20.100000000000001" customHeight="1" x14ac:dyDescent="0.25">
      <c r="A45" s="5" t="s">
        <v>13</v>
      </c>
      <c r="B45" s="5" t="s">
        <v>23</v>
      </c>
      <c r="C45" s="9" t="s">
        <v>24</v>
      </c>
      <c r="D45" s="14">
        <v>190.32</v>
      </c>
    </row>
    <row r="46" spans="1:4" ht="20.100000000000001" customHeight="1" x14ac:dyDescent="0.25">
      <c r="A46" s="5" t="s">
        <v>13</v>
      </c>
      <c r="B46" s="5" t="s">
        <v>121</v>
      </c>
      <c r="C46" s="10" t="s">
        <v>122</v>
      </c>
      <c r="D46" s="14">
        <v>150000</v>
      </c>
    </row>
    <row r="47" spans="1:4" ht="20.100000000000001" customHeight="1" x14ac:dyDescent="0.25">
      <c r="A47" s="5" t="s">
        <v>13</v>
      </c>
      <c r="B47" s="5" t="s">
        <v>123</v>
      </c>
      <c r="C47" s="10" t="s">
        <v>66</v>
      </c>
      <c r="D47" s="14">
        <v>22206.3</v>
      </c>
    </row>
    <row r="48" spans="1:4" ht="20.100000000000001" customHeight="1" x14ac:dyDescent="0.25">
      <c r="A48" s="5" t="s">
        <v>13</v>
      </c>
      <c r="B48" s="5" t="s">
        <v>124</v>
      </c>
      <c r="C48" s="10" t="s">
        <v>66</v>
      </c>
      <c r="D48" s="14">
        <v>1257.2</v>
      </c>
    </row>
    <row r="49" spans="1:4" ht="20.100000000000001" customHeight="1" x14ac:dyDescent="0.25">
      <c r="A49" s="5" t="s">
        <v>13</v>
      </c>
      <c r="B49" s="5" t="s">
        <v>126</v>
      </c>
      <c r="C49" s="10" t="s">
        <v>125</v>
      </c>
      <c r="D49" s="14">
        <v>13560.22</v>
      </c>
    </row>
    <row r="50" spans="1:4" ht="20.100000000000001" customHeight="1" x14ac:dyDescent="0.25">
      <c r="A50" s="5" t="s">
        <v>12</v>
      </c>
      <c r="B50" s="5" t="s">
        <v>5</v>
      </c>
      <c r="C50" s="8" t="s">
        <v>6</v>
      </c>
      <c r="D50" s="14">
        <v>300</v>
      </c>
    </row>
    <row r="51" spans="1:4" ht="20.100000000000001" customHeight="1" x14ac:dyDescent="0.25">
      <c r="A51" s="5" t="s">
        <v>12</v>
      </c>
      <c r="B51" s="5" t="s">
        <v>114</v>
      </c>
      <c r="C51" s="8" t="s">
        <v>115</v>
      </c>
      <c r="D51" s="14">
        <v>4476.4399999999996</v>
      </c>
    </row>
    <row r="52" spans="1:4" ht="20.100000000000001" customHeight="1" x14ac:dyDescent="0.25">
      <c r="A52" s="5" t="s">
        <v>12</v>
      </c>
      <c r="B52" s="5" t="s">
        <v>116</v>
      </c>
      <c r="C52" s="10" t="s">
        <v>37</v>
      </c>
      <c r="D52" s="14">
        <v>3262.5</v>
      </c>
    </row>
    <row r="53" spans="1:4" ht="20.100000000000001" customHeight="1" x14ac:dyDescent="0.25">
      <c r="A53" s="5" t="s">
        <v>12</v>
      </c>
      <c r="B53" s="5" t="s">
        <v>117</v>
      </c>
      <c r="C53" s="10" t="s">
        <v>37</v>
      </c>
      <c r="D53" s="14">
        <v>2650</v>
      </c>
    </row>
    <row r="54" spans="1:4" ht="20.100000000000001" customHeight="1" x14ac:dyDescent="0.25">
      <c r="A54" s="5" t="s">
        <v>12</v>
      </c>
      <c r="B54" s="5" t="s">
        <v>118</v>
      </c>
      <c r="C54" s="10" t="s">
        <v>37</v>
      </c>
      <c r="D54" s="14">
        <v>186.4</v>
      </c>
    </row>
    <row r="55" spans="1:4" ht="20.100000000000001" customHeight="1" x14ac:dyDescent="0.25">
      <c r="A55" s="5" t="s">
        <v>12</v>
      </c>
      <c r="B55" s="5" t="s">
        <v>119</v>
      </c>
      <c r="C55" s="10" t="s">
        <v>37</v>
      </c>
      <c r="D55" s="14">
        <v>724.5</v>
      </c>
    </row>
    <row r="56" spans="1:4" ht="20.100000000000001" customHeight="1" x14ac:dyDescent="0.25">
      <c r="A56" s="5" t="s">
        <v>12</v>
      </c>
      <c r="B56" s="5" t="s">
        <v>5</v>
      </c>
      <c r="C56" s="10" t="s">
        <v>120</v>
      </c>
      <c r="D56" s="14">
        <v>48</v>
      </c>
    </row>
    <row r="57" spans="1:4" ht="20.100000000000001" customHeight="1" x14ac:dyDescent="0.25">
      <c r="A57" s="5" t="s">
        <v>12</v>
      </c>
      <c r="B57" s="5" t="s">
        <v>5</v>
      </c>
      <c r="C57" s="8" t="s">
        <v>34</v>
      </c>
      <c r="D57" s="14">
        <v>23728</v>
      </c>
    </row>
    <row r="58" spans="1:4" ht="20.100000000000001" customHeight="1" x14ac:dyDescent="0.25">
      <c r="A58" s="5" t="s">
        <v>29</v>
      </c>
      <c r="B58" s="5" t="s">
        <v>110</v>
      </c>
      <c r="C58" s="10" t="s">
        <v>111</v>
      </c>
      <c r="D58" s="14">
        <v>474210.57</v>
      </c>
    </row>
    <row r="59" spans="1:4" ht="20.100000000000001" customHeight="1" x14ac:dyDescent="0.25">
      <c r="A59" s="5" t="s">
        <v>29</v>
      </c>
      <c r="B59" s="5" t="s">
        <v>5</v>
      </c>
      <c r="C59" s="8" t="s">
        <v>34</v>
      </c>
      <c r="D59" s="14">
        <v>4051</v>
      </c>
    </row>
    <row r="60" spans="1:4" ht="20.100000000000001" customHeight="1" x14ac:dyDescent="0.25">
      <c r="A60" s="5" t="s">
        <v>29</v>
      </c>
      <c r="B60" s="5" t="s">
        <v>112</v>
      </c>
      <c r="C60" s="10" t="s">
        <v>113</v>
      </c>
      <c r="D60" s="14">
        <v>34138.879999999997</v>
      </c>
    </row>
    <row r="61" spans="1:4" ht="20.100000000000001" customHeight="1" x14ac:dyDescent="0.25">
      <c r="A61" s="5" t="s">
        <v>28</v>
      </c>
      <c r="B61" s="5" t="s">
        <v>87</v>
      </c>
      <c r="C61" s="8" t="s">
        <v>88</v>
      </c>
      <c r="D61" s="14">
        <v>25115.96</v>
      </c>
    </row>
    <row r="62" spans="1:4" ht="20.100000000000001" customHeight="1" x14ac:dyDescent="0.25">
      <c r="A62" s="5" t="s">
        <v>28</v>
      </c>
      <c r="B62" s="5" t="s">
        <v>89</v>
      </c>
      <c r="C62" s="8" t="s">
        <v>90</v>
      </c>
      <c r="D62" s="14">
        <v>246</v>
      </c>
    </row>
    <row r="63" spans="1:4" ht="20.100000000000001" customHeight="1" x14ac:dyDescent="0.25">
      <c r="A63" s="5" t="s">
        <v>28</v>
      </c>
      <c r="B63" s="5" t="s">
        <v>91</v>
      </c>
      <c r="C63" s="8" t="s">
        <v>92</v>
      </c>
      <c r="D63" s="14">
        <v>289.2</v>
      </c>
    </row>
    <row r="64" spans="1:4" ht="20.100000000000001" customHeight="1" x14ac:dyDescent="0.25">
      <c r="A64" s="5" t="s">
        <v>28</v>
      </c>
      <c r="B64" s="5" t="s">
        <v>93</v>
      </c>
      <c r="C64" s="8" t="s">
        <v>94</v>
      </c>
      <c r="D64" s="14">
        <v>1269.99</v>
      </c>
    </row>
    <row r="65" spans="1:4" ht="20.100000000000001" customHeight="1" x14ac:dyDescent="0.25">
      <c r="A65" s="5" t="s">
        <v>28</v>
      </c>
      <c r="B65" s="5" t="s">
        <v>95</v>
      </c>
      <c r="C65" s="8" t="s">
        <v>96</v>
      </c>
      <c r="D65" s="14">
        <v>924.5</v>
      </c>
    </row>
    <row r="66" spans="1:4" ht="20.100000000000001" customHeight="1" x14ac:dyDescent="0.25">
      <c r="A66" s="5" t="s">
        <v>28</v>
      </c>
      <c r="B66" s="5" t="s">
        <v>97</v>
      </c>
      <c r="C66" s="8" t="s">
        <v>37</v>
      </c>
      <c r="D66" s="14">
        <v>1622.5</v>
      </c>
    </row>
    <row r="67" spans="1:4" ht="20.100000000000001" customHeight="1" x14ac:dyDescent="0.25">
      <c r="A67" s="5" t="s">
        <v>28</v>
      </c>
      <c r="B67" s="5" t="s">
        <v>98</v>
      </c>
      <c r="C67" s="10" t="s">
        <v>37</v>
      </c>
      <c r="D67" s="14">
        <v>6609.6</v>
      </c>
    </row>
    <row r="68" spans="1:4" ht="20.100000000000001" customHeight="1" x14ac:dyDescent="0.25">
      <c r="A68" s="5" t="s">
        <v>28</v>
      </c>
      <c r="B68" s="5" t="s">
        <v>100</v>
      </c>
      <c r="C68" s="8" t="s">
        <v>99</v>
      </c>
      <c r="D68" s="14">
        <v>1691.76</v>
      </c>
    </row>
    <row r="69" spans="1:4" ht="20.100000000000001" customHeight="1" x14ac:dyDescent="0.25">
      <c r="A69" s="5" t="s">
        <v>28</v>
      </c>
      <c r="B69" s="5" t="s">
        <v>101</v>
      </c>
      <c r="C69" s="8" t="s">
        <v>102</v>
      </c>
      <c r="D69" s="14">
        <v>2500</v>
      </c>
    </row>
    <row r="70" spans="1:4" ht="20.100000000000001" customHeight="1" x14ac:dyDescent="0.25">
      <c r="A70" s="5" t="s">
        <v>28</v>
      </c>
      <c r="B70" s="5" t="s">
        <v>103</v>
      </c>
      <c r="C70" s="10" t="s">
        <v>37</v>
      </c>
      <c r="D70" s="14">
        <v>1515</v>
      </c>
    </row>
    <row r="71" spans="1:4" ht="20.100000000000001" customHeight="1" x14ac:dyDescent="0.25">
      <c r="A71" s="5" t="s">
        <v>28</v>
      </c>
      <c r="B71" s="5" t="s">
        <v>104</v>
      </c>
      <c r="C71" s="10" t="s">
        <v>105</v>
      </c>
      <c r="D71" s="14">
        <v>869.2</v>
      </c>
    </row>
    <row r="72" spans="1:4" ht="20.100000000000001" customHeight="1" x14ac:dyDescent="0.25">
      <c r="A72" s="5" t="s">
        <v>28</v>
      </c>
      <c r="B72" s="5" t="s">
        <v>5</v>
      </c>
      <c r="C72" s="10" t="s">
        <v>35</v>
      </c>
      <c r="D72" s="14">
        <f>303.66+546.86+6951.13+2373.81+6261.47+3179.81+922.97+1012.56+3946.88+4045.67+9450.05+3774.07+563.46+1007.76</f>
        <v>44340.160000000011</v>
      </c>
    </row>
    <row r="73" spans="1:4" ht="20.100000000000001" customHeight="1" x14ac:dyDescent="0.25">
      <c r="A73" s="5" t="s">
        <v>28</v>
      </c>
      <c r="B73" s="5" t="s">
        <v>106</v>
      </c>
      <c r="C73" s="10" t="s">
        <v>107</v>
      </c>
      <c r="D73" s="14">
        <v>1440.97</v>
      </c>
    </row>
    <row r="74" spans="1:4" ht="20.100000000000001" customHeight="1" x14ac:dyDescent="0.25">
      <c r="A74" s="5" t="s">
        <v>28</v>
      </c>
      <c r="B74" s="5" t="s">
        <v>5</v>
      </c>
      <c r="C74" s="10" t="s">
        <v>8</v>
      </c>
      <c r="D74" s="14">
        <v>48.89</v>
      </c>
    </row>
    <row r="75" spans="1:4" ht="20.100000000000001" customHeight="1" x14ac:dyDescent="0.25">
      <c r="A75" s="5" t="s">
        <v>28</v>
      </c>
      <c r="B75" s="5" t="s">
        <v>109</v>
      </c>
      <c r="C75" s="10" t="s">
        <v>108</v>
      </c>
      <c r="D75" s="14">
        <v>552</v>
      </c>
    </row>
    <row r="76" spans="1:4" ht="20.100000000000001" customHeight="1" x14ac:dyDescent="0.25">
      <c r="A76" s="5" t="s">
        <v>27</v>
      </c>
      <c r="B76" s="5" t="s">
        <v>5</v>
      </c>
      <c r="C76" s="8" t="s">
        <v>34</v>
      </c>
      <c r="D76" s="14">
        <v>270</v>
      </c>
    </row>
    <row r="77" spans="1:4" ht="20.100000000000001" customHeight="1" x14ac:dyDescent="0.25">
      <c r="A77" s="5" t="s">
        <v>11</v>
      </c>
      <c r="B77" s="5" t="s">
        <v>5</v>
      </c>
      <c r="C77" s="8" t="s">
        <v>8</v>
      </c>
      <c r="D77" s="14">
        <v>219.5</v>
      </c>
    </row>
    <row r="78" spans="1:4" ht="20.100000000000001" customHeight="1" x14ac:dyDescent="0.25">
      <c r="A78" s="5" t="s">
        <v>11</v>
      </c>
      <c r="B78" s="5" t="s">
        <v>18</v>
      </c>
      <c r="C78" s="9" t="s">
        <v>22</v>
      </c>
      <c r="D78" s="14">
        <v>105.9</v>
      </c>
    </row>
    <row r="79" spans="1:4" ht="20.100000000000001" customHeight="1" x14ac:dyDescent="0.25">
      <c r="A79" s="5" t="s">
        <v>10</v>
      </c>
      <c r="B79" s="5" t="s">
        <v>5</v>
      </c>
      <c r="C79" s="8" t="s">
        <v>8</v>
      </c>
      <c r="D79" s="14">
        <f>2.5+24.2+10+45.4</f>
        <v>82.1</v>
      </c>
    </row>
    <row r="80" spans="1:4" ht="20.100000000000001" customHeight="1" x14ac:dyDescent="0.25">
      <c r="A80" s="5" t="s">
        <v>10</v>
      </c>
      <c r="B80" s="5" t="s">
        <v>5</v>
      </c>
      <c r="C80" s="8" t="s">
        <v>34</v>
      </c>
      <c r="D80" s="14">
        <v>475</v>
      </c>
    </row>
    <row r="81" spans="1:4" ht="20.100000000000001" customHeight="1" x14ac:dyDescent="0.25">
      <c r="A81" s="5" t="s">
        <v>17</v>
      </c>
      <c r="B81" s="5" t="s">
        <v>25</v>
      </c>
      <c r="C81" s="9" t="s">
        <v>26</v>
      </c>
      <c r="D81" s="14">
        <v>540.88</v>
      </c>
    </row>
    <row r="82" spans="1:4" ht="20.100000000000001" customHeight="1" x14ac:dyDescent="0.25">
      <c r="A82" s="5" t="s">
        <v>17</v>
      </c>
      <c r="B82" s="5" t="s">
        <v>39</v>
      </c>
      <c r="C82" s="10" t="s">
        <v>40</v>
      </c>
      <c r="D82" s="14">
        <v>9703</v>
      </c>
    </row>
    <row r="83" spans="1:4" ht="20.100000000000001" customHeight="1" x14ac:dyDescent="0.25">
      <c r="A83" s="5" t="s">
        <v>17</v>
      </c>
      <c r="B83" s="5" t="s">
        <v>41</v>
      </c>
      <c r="C83" s="10" t="s">
        <v>37</v>
      </c>
      <c r="D83" s="14">
        <v>9.66</v>
      </c>
    </row>
    <row r="84" spans="1:4" ht="20.100000000000001" customHeight="1" x14ac:dyDescent="0.25">
      <c r="A84" s="5" t="s">
        <v>17</v>
      </c>
      <c r="B84" s="5" t="s">
        <v>42</v>
      </c>
      <c r="C84" s="8" t="s">
        <v>43</v>
      </c>
      <c r="D84" s="14">
        <v>20333</v>
      </c>
    </row>
    <row r="85" spans="1:4" ht="20.100000000000001" customHeight="1" x14ac:dyDescent="0.25">
      <c r="A85" s="5" t="s">
        <v>17</v>
      </c>
      <c r="B85" s="5" t="s">
        <v>44</v>
      </c>
      <c r="C85" s="8" t="s">
        <v>45</v>
      </c>
      <c r="D85" s="14">
        <v>1664</v>
      </c>
    </row>
    <row r="86" spans="1:4" ht="20.100000000000001" customHeight="1" x14ac:dyDescent="0.25">
      <c r="A86" s="5" t="s">
        <v>17</v>
      </c>
      <c r="B86" s="5" t="s">
        <v>46</v>
      </c>
      <c r="C86" s="8" t="s">
        <v>37</v>
      </c>
      <c r="D86" s="14">
        <v>600</v>
      </c>
    </row>
    <row r="87" spans="1:4" ht="20.100000000000001" customHeight="1" x14ac:dyDescent="0.25">
      <c r="A87" s="5" t="s">
        <v>17</v>
      </c>
      <c r="B87" s="5" t="s">
        <v>47</v>
      </c>
      <c r="C87" s="8" t="s">
        <v>48</v>
      </c>
      <c r="D87" s="14">
        <v>1531.16</v>
      </c>
    </row>
    <row r="88" spans="1:4" ht="20.100000000000001" customHeight="1" x14ac:dyDescent="0.25">
      <c r="A88" s="5" t="s">
        <v>17</v>
      </c>
      <c r="B88" s="5" t="s">
        <v>49</v>
      </c>
      <c r="C88" s="8" t="s">
        <v>37</v>
      </c>
      <c r="D88" s="14">
        <v>2957.08</v>
      </c>
    </row>
    <row r="89" spans="1:4" ht="20.100000000000001" customHeight="1" x14ac:dyDescent="0.25">
      <c r="A89" s="5" t="s">
        <v>17</v>
      </c>
      <c r="B89" s="5" t="s">
        <v>50</v>
      </c>
      <c r="C89" s="8" t="s">
        <v>37</v>
      </c>
      <c r="D89" s="14">
        <v>2705.49</v>
      </c>
    </row>
    <row r="90" spans="1:4" ht="20.100000000000001" customHeight="1" x14ac:dyDescent="0.25">
      <c r="A90" s="5" t="s">
        <v>17</v>
      </c>
      <c r="B90" s="5" t="s">
        <v>52</v>
      </c>
      <c r="C90" s="8" t="s">
        <v>51</v>
      </c>
      <c r="D90" s="14">
        <v>300</v>
      </c>
    </row>
    <row r="91" spans="1:4" ht="20.100000000000001" customHeight="1" x14ac:dyDescent="0.25">
      <c r="A91" s="5" t="s">
        <v>17</v>
      </c>
      <c r="B91" s="5" t="s">
        <v>53</v>
      </c>
      <c r="C91" s="8" t="s">
        <v>54</v>
      </c>
      <c r="D91" s="14">
        <v>1160</v>
      </c>
    </row>
    <row r="92" spans="1:4" ht="20.100000000000001" customHeight="1" x14ac:dyDescent="0.25">
      <c r="A92" s="5" t="s">
        <v>17</v>
      </c>
      <c r="B92" s="5" t="s">
        <v>55</v>
      </c>
      <c r="C92" s="8" t="s">
        <v>56</v>
      </c>
      <c r="D92" s="14">
        <v>1000</v>
      </c>
    </row>
    <row r="93" spans="1:4" ht="20.100000000000001" customHeight="1" x14ac:dyDescent="0.25">
      <c r="A93" s="5" t="s">
        <v>17</v>
      </c>
      <c r="B93" s="5" t="s">
        <v>57</v>
      </c>
      <c r="C93" s="8" t="s">
        <v>58</v>
      </c>
      <c r="D93" s="14">
        <v>3795</v>
      </c>
    </row>
    <row r="94" spans="1:4" ht="20.100000000000001" customHeight="1" x14ac:dyDescent="0.25">
      <c r="A94" s="5" t="s">
        <v>17</v>
      </c>
      <c r="B94" s="5" t="s">
        <v>59</v>
      </c>
      <c r="C94" s="8" t="s">
        <v>60</v>
      </c>
      <c r="D94" s="14">
        <v>3220</v>
      </c>
    </row>
    <row r="95" spans="1:4" ht="20.100000000000001" customHeight="1" x14ac:dyDescent="0.25">
      <c r="A95" s="5" t="s">
        <v>17</v>
      </c>
      <c r="B95" s="5" t="s">
        <v>61</v>
      </c>
      <c r="C95" s="8" t="s">
        <v>37</v>
      </c>
      <c r="D95" s="14">
        <v>188.15</v>
      </c>
    </row>
    <row r="96" spans="1:4" ht="20.100000000000001" customHeight="1" x14ac:dyDescent="0.25">
      <c r="A96" s="5" t="s">
        <v>17</v>
      </c>
      <c r="B96" s="5" t="s">
        <v>62</v>
      </c>
      <c r="C96" s="8" t="s">
        <v>37</v>
      </c>
      <c r="D96" s="14">
        <v>588.32000000000005</v>
      </c>
    </row>
    <row r="97" spans="1:4" ht="20.100000000000001" customHeight="1" x14ac:dyDescent="0.25">
      <c r="A97" s="5" t="s">
        <v>17</v>
      </c>
      <c r="B97" s="5" t="s">
        <v>63</v>
      </c>
      <c r="C97" s="8" t="s">
        <v>37</v>
      </c>
      <c r="D97" s="14">
        <v>159.56</v>
      </c>
    </row>
    <row r="98" spans="1:4" ht="20.100000000000001" customHeight="1" x14ac:dyDescent="0.25">
      <c r="A98" s="5" t="s">
        <v>17</v>
      </c>
      <c r="B98" s="5" t="s">
        <v>64</v>
      </c>
      <c r="C98" s="8" t="s">
        <v>37</v>
      </c>
      <c r="D98" s="14">
        <v>2133.84</v>
      </c>
    </row>
    <row r="99" spans="1:4" ht="20.100000000000001" customHeight="1" x14ac:dyDescent="0.25">
      <c r="A99" s="5" t="s">
        <v>17</v>
      </c>
      <c r="B99" s="5" t="s">
        <v>65</v>
      </c>
      <c r="C99" s="8" t="s">
        <v>66</v>
      </c>
      <c r="D99" s="14">
        <v>4252</v>
      </c>
    </row>
    <row r="100" spans="1:4" ht="20.100000000000001" customHeight="1" x14ac:dyDescent="0.25">
      <c r="A100" s="5" t="s">
        <v>17</v>
      </c>
      <c r="B100" s="5" t="s">
        <v>67</v>
      </c>
      <c r="C100" s="8" t="s">
        <v>68</v>
      </c>
      <c r="D100" s="14">
        <v>246.48</v>
      </c>
    </row>
    <row r="101" spans="1:4" ht="20.100000000000001" customHeight="1" x14ac:dyDescent="0.25">
      <c r="A101" s="5" t="s">
        <v>17</v>
      </c>
      <c r="B101" s="5" t="s">
        <v>69</v>
      </c>
      <c r="C101" s="8" t="s">
        <v>37</v>
      </c>
      <c r="D101" s="14">
        <v>944.3</v>
      </c>
    </row>
    <row r="102" spans="1:4" ht="20.100000000000001" customHeight="1" x14ac:dyDescent="0.25">
      <c r="A102" s="5" t="s">
        <v>17</v>
      </c>
      <c r="B102" s="5" t="s">
        <v>70</v>
      </c>
      <c r="C102" s="8" t="s">
        <v>37</v>
      </c>
      <c r="D102" s="14">
        <v>322.73</v>
      </c>
    </row>
    <row r="103" spans="1:4" ht="20.100000000000001" customHeight="1" x14ac:dyDescent="0.25">
      <c r="A103" s="5" t="s">
        <v>17</v>
      </c>
      <c r="B103" s="5" t="s">
        <v>71</v>
      </c>
      <c r="C103" s="8" t="s">
        <v>37</v>
      </c>
      <c r="D103" s="14">
        <v>269.39999999999998</v>
      </c>
    </row>
    <row r="104" spans="1:4" ht="20.100000000000001" customHeight="1" x14ac:dyDescent="0.25">
      <c r="A104" s="5" t="s">
        <v>17</v>
      </c>
      <c r="B104" s="5" t="s">
        <v>72</v>
      </c>
      <c r="C104" s="8" t="s">
        <v>73</v>
      </c>
      <c r="D104" s="14">
        <v>1299.5</v>
      </c>
    </row>
    <row r="105" spans="1:4" ht="20.100000000000001" customHeight="1" x14ac:dyDescent="0.25">
      <c r="A105" s="5" t="s">
        <v>17</v>
      </c>
      <c r="B105" s="5" t="s">
        <v>74</v>
      </c>
      <c r="C105" s="8" t="s">
        <v>75</v>
      </c>
      <c r="D105" s="14">
        <v>6530</v>
      </c>
    </row>
    <row r="106" spans="1:4" ht="20.100000000000001" customHeight="1" x14ac:dyDescent="0.25">
      <c r="A106" s="5" t="s">
        <v>17</v>
      </c>
      <c r="B106" s="5" t="s">
        <v>5</v>
      </c>
      <c r="C106" s="8" t="s">
        <v>35</v>
      </c>
      <c r="D106" s="14">
        <f>16000+759.42+392.49+3402.77+1500</f>
        <v>22054.68</v>
      </c>
    </row>
    <row r="107" spans="1:4" ht="20.100000000000001" customHeight="1" x14ac:dyDescent="0.25">
      <c r="A107" s="5" t="s">
        <v>17</v>
      </c>
      <c r="B107" s="5" t="s">
        <v>76</v>
      </c>
      <c r="C107" s="8" t="s">
        <v>77</v>
      </c>
      <c r="D107" s="14">
        <v>50</v>
      </c>
    </row>
    <row r="108" spans="1:4" ht="20.100000000000001" customHeight="1" x14ac:dyDescent="0.25">
      <c r="A108" s="5" t="s">
        <v>17</v>
      </c>
      <c r="B108" s="5" t="s">
        <v>78</v>
      </c>
      <c r="C108" s="8" t="s">
        <v>79</v>
      </c>
      <c r="D108" s="14">
        <v>250</v>
      </c>
    </row>
    <row r="109" spans="1:4" ht="20.100000000000001" customHeight="1" x14ac:dyDescent="0.25">
      <c r="A109" s="5" t="s">
        <v>17</v>
      </c>
      <c r="B109" s="5" t="s">
        <v>80</v>
      </c>
      <c r="C109" s="8" t="s">
        <v>81</v>
      </c>
      <c r="D109" s="14">
        <v>252</v>
      </c>
    </row>
    <row r="110" spans="1:4" ht="20.100000000000001" customHeight="1" x14ac:dyDescent="0.25">
      <c r="A110" s="5" t="s">
        <v>17</v>
      </c>
      <c r="B110" s="5" t="s">
        <v>82</v>
      </c>
      <c r="C110" s="8" t="s">
        <v>83</v>
      </c>
      <c r="D110" s="14">
        <v>857.9</v>
      </c>
    </row>
    <row r="111" spans="1:4" ht="20.100000000000001" customHeight="1" x14ac:dyDescent="0.25">
      <c r="A111" s="5" t="s">
        <v>17</v>
      </c>
      <c r="B111" s="5" t="s">
        <v>5</v>
      </c>
      <c r="C111" s="8" t="s">
        <v>35</v>
      </c>
      <c r="D111" s="14">
        <f>900+4800+2227+339.2+3000+1067.52</f>
        <v>12333.720000000001</v>
      </c>
    </row>
    <row r="112" spans="1:4" ht="20.100000000000001" customHeight="1" x14ac:dyDescent="0.25">
      <c r="A112" s="5" t="s">
        <v>17</v>
      </c>
      <c r="B112" s="5" t="s">
        <v>85</v>
      </c>
      <c r="C112" s="8" t="s">
        <v>84</v>
      </c>
      <c r="D112" s="14">
        <v>1805</v>
      </c>
    </row>
    <row r="113" spans="1:4" ht="20.100000000000001" customHeight="1" x14ac:dyDescent="0.25">
      <c r="A113" s="5" t="s">
        <v>17</v>
      </c>
      <c r="B113" s="5" t="s">
        <v>5</v>
      </c>
      <c r="C113" s="8" t="s">
        <v>35</v>
      </c>
      <c r="D113" s="14">
        <v>1000</v>
      </c>
    </row>
    <row r="114" spans="1:4" ht="20.100000000000001" customHeight="1" x14ac:dyDescent="0.25">
      <c r="A114" s="5" t="s">
        <v>17</v>
      </c>
      <c r="B114" s="5" t="s">
        <v>5</v>
      </c>
      <c r="C114" s="8" t="s">
        <v>86</v>
      </c>
      <c r="D114" s="14">
        <v>8178</v>
      </c>
    </row>
    <row r="115" spans="1:4" ht="20.100000000000001" customHeight="1" x14ac:dyDescent="0.25">
      <c r="A115" s="5" t="s">
        <v>9</v>
      </c>
      <c r="B115" s="5" t="s">
        <v>5</v>
      </c>
      <c r="C115" s="8" t="s">
        <v>8</v>
      </c>
      <c r="D115" s="14">
        <f>40.3+50.34</f>
        <v>90.64</v>
      </c>
    </row>
    <row r="116" spans="1:4" ht="20.100000000000001" customHeight="1" x14ac:dyDescent="0.25">
      <c r="A116" s="5" t="s">
        <v>9</v>
      </c>
      <c r="B116" s="5" t="s">
        <v>385</v>
      </c>
      <c r="C116" s="8" t="s">
        <v>38</v>
      </c>
      <c r="D116" s="14">
        <v>58.9</v>
      </c>
    </row>
    <row r="117" spans="1:4" ht="20.100000000000001" customHeight="1" x14ac:dyDescent="0.25">
      <c r="A117" s="5" t="s">
        <v>7</v>
      </c>
      <c r="B117" s="5" t="s">
        <v>5</v>
      </c>
      <c r="C117" s="8" t="s">
        <v>8</v>
      </c>
      <c r="D117" s="14">
        <f>19.01+232.2+19</f>
        <v>270.20999999999998</v>
      </c>
    </row>
    <row r="118" spans="1:4" ht="20.100000000000001" customHeight="1" x14ac:dyDescent="0.25">
      <c r="A118" s="5" t="s">
        <v>7</v>
      </c>
      <c r="B118" s="5" t="s">
        <v>5</v>
      </c>
      <c r="C118" s="8" t="s">
        <v>35</v>
      </c>
      <c r="D118" s="14">
        <v>28912.44</v>
      </c>
    </row>
    <row r="119" spans="1:4" ht="20.100000000000001" customHeight="1" x14ac:dyDescent="0.25">
      <c r="A119" s="5" t="s">
        <v>7</v>
      </c>
      <c r="B119" s="5" t="s">
        <v>36</v>
      </c>
      <c r="C119" s="8" t="s">
        <v>37</v>
      </c>
      <c r="D119" s="14">
        <v>7000</v>
      </c>
    </row>
    <row r="120" spans="1:4" ht="20.100000000000001" customHeight="1" x14ac:dyDescent="0.25">
      <c r="A120" s="5" t="s">
        <v>7</v>
      </c>
      <c r="B120" s="5" t="s">
        <v>385</v>
      </c>
      <c r="C120" s="8" t="s">
        <v>38</v>
      </c>
      <c r="D120" s="14">
        <v>78.39</v>
      </c>
    </row>
    <row r="121" spans="1:4" ht="20.100000000000001" customHeight="1" x14ac:dyDescent="0.25">
      <c r="A121" s="5" t="s">
        <v>4</v>
      </c>
      <c r="B121" s="5" t="s">
        <v>5</v>
      </c>
      <c r="C121" s="8" t="s">
        <v>6</v>
      </c>
      <c r="D121" s="14">
        <v>501.51</v>
      </c>
    </row>
    <row r="122" spans="1:4" ht="20.100000000000001" customHeight="1" x14ac:dyDescent="0.25">
      <c r="A122" s="5" t="s">
        <v>4</v>
      </c>
      <c r="B122" s="5" t="s">
        <v>5</v>
      </c>
      <c r="C122" s="8" t="s">
        <v>34</v>
      </c>
      <c r="D122" s="14">
        <f>26348.4+6049.35+13634.77</f>
        <v>46032.520000000004</v>
      </c>
    </row>
    <row r="123" spans="1:4" ht="20.100000000000001" customHeight="1" thickBot="1" x14ac:dyDescent="0.3">
      <c r="A123" s="13"/>
      <c r="B123" s="13"/>
      <c r="C123" s="13"/>
      <c r="D123" s="15">
        <f>SUM(D2:D122)</f>
        <v>1317994.7499999991</v>
      </c>
    </row>
    <row r="124" spans="1:4" ht="20.100000000000001" customHeight="1" thickTop="1" x14ac:dyDescent="0.25"/>
    <row r="125" spans="1:4" ht="20.100000000000001" customHeight="1" x14ac:dyDescent="0.25"/>
    <row r="126" spans="1:4" ht="20.100000000000001" customHeight="1" x14ac:dyDescent="0.25"/>
    <row r="127" spans="1:4" ht="20.100000000000001" customHeight="1" x14ac:dyDescent="0.25"/>
    <row r="128" spans="1:4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</sheetData>
  <sortState xmlns:xlrd2="http://schemas.microsoft.com/office/spreadsheetml/2017/richdata2" ref="A2:D122">
    <sortCondition ref="A2:A1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F8FE-DA9C-4123-8B26-DD4B0E468839}">
  <dimension ref="A1:K212"/>
  <sheetViews>
    <sheetView topLeftCell="A95" workbookViewId="0">
      <selection activeCell="C63" sqref="C63"/>
    </sheetView>
  </sheetViews>
  <sheetFormatPr defaultRowHeight="15" x14ac:dyDescent="0.25"/>
  <cols>
    <col min="1" max="1" width="16" customWidth="1"/>
    <col min="2" max="2" width="50" customWidth="1"/>
    <col min="3" max="3" width="41.5703125" style="4" customWidth="1"/>
    <col min="4" max="4" width="30" customWidth="1"/>
    <col min="6" max="6" width="14.140625" customWidth="1"/>
  </cols>
  <sheetData>
    <row r="1" spans="1:11" ht="30.75" customHeight="1" x14ac:dyDescent="0.25">
      <c r="A1" s="3" t="s">
        <v>1</v>
      </c>
      <c r="B1" s="3" t="s">
        <v>0</v>
      </c>
      <c r="C1" s="16" t="s">
        <v>3</v>
      </c>
      <c r="D1" s="3" t="s">
        <v>2</v>
      </c>
      <c r="E1" s="1"/>
      <c r="F1" s="2"/>
      <c r="G1" s="1"/>
      <c r="H1" s="1"/>
      <c r="I1" s="1"/>
      <c r="J1" s="1"/>
      <c r="K1" s="1"/>
    </row>
    <row r="2" spans="1:11" ht="20.100000000000001" customHeight="1" x14ac:dyDescent="0.25">
      <c r="A2" s="5" t="s">
        <v>185</v>
      </c>
      <c r="B2" s="5" t="s">
        <v>180</v>
      </c>
      <c r="C2" s="17" t="s">
        <v>181</v>
      </c>
      <c r="D2" s="19">
        <v>800</v>
      </c>
    </row>
    <row r="3" spans="1:11" ht="20.100000000000001" customHeight="1" x14ac:dyDescent="0.25">
      <c r="A3" s="5" t="s">
        <v>185</v>
      </c>
      <c r="B3" s="5" t="s">
        <v>5</v>
      </c>
      <c r="C3" s="17" t="s">
        <v>120</v>
      </c>
      <c r="D3" s="19">
        <v>120</v>
      </c>
    </row>
    <row r="4" spans="1:11" ht="20.100000000000001" customHeight="1" x14ac:dyDescent="0.25">
      <c r="A4" s="5" t="s">
        <v>185</v>
      </c>
      <c r="B4" s="5" t="s">
        <v>5</v>
      </c>
      <c r="C4" s="18" t="s">
        <v>35</v>
      </c>
      <c r="D4" s="20">
        <v>12785.28</v>
      </c>
    </row>
    <row r="5" spans="1:11" ht="20.100000000000001" customHeight="1" x14ac:dyDescent="0.25">
      <c r="A5" s="5" t="s">
        <v>185</v>
      </c>
      <c r="B5" s="5" t="s">
        <v>5</v>
      </c>
      <c r="C5" s="18" t="s">
        <v>34</v>
      </c>
      <c r="D5" s="20">
        <f>9630.94+33839.87+7779.17</f>
        <v>51249.98</v>
      </c>
    </row>
    <row r="6" spans="1:11" ht="20.100000000000001" customHeight="1" x14ac:dyDescent="0.25">
      <c r="A6" s="5" t="s">
        <v>185</v>
      </c>
      <c r="B6" s="6" t="s">
        <v>20</v>
      </c>
      <c r="C6" s="9" t="s">
        <v>21</v>
      </c>
      <c r="D6" s="20">
        <v>640.5</v>
      </c>
    </row>
    <row r="7" spans="1:11" ht="20.100000000000001" customHeight="1" x14ac:dyDescent="0.25">
      <c r="A7" s="5" t="s">
        <v>185</v>
      </c>
      <c r="B7" s="5" t="s">
        <v>386</v>
      </c>
      <c r="C7" s="11" t="s">
        <v>168</v>
      </c>
      <c r="D7" s="20">
        <f>1538.63+182.01</f>
        <v>1720.64</v>
      </c>
    </row>
    <row r="8" spans="1:11" ht="20.100000000000001" customHeight="1" x14ac:dyDescent="0.25">
      <c r="A8" s="5" t="s">
        <v>185</v>
      </c>
      <c r="B8" s="5" t="s">
        <v>385</v>
      </c>
      <c r="C8" s="18" t="s">
        <v>196</v>
      </c>
      <c r="D8" s="20">
        <f>73.66+34.41</f>
        <v>108.07</v>
      </c>
    </row>
    <row r="9" spans="1:11" ht="20.100000000000001" customHeight="1" x14ac:dyDescent="0.25">
      <c r="A9" s="5" t="s">
        <v>185</v>
      </c>
      <c r="B9" s="5" t="s">
        <v>197</v>
      </c>
      <c r="C9" s="18" t="s">
        <v>387</v>
      </c>
      <c r="D9" s="20">
        <v>3</v>
      </c>
    </row>
    <row r="10" spans="1:11" ht="20.100000000000001" customHeight="1" x14ac:dyDescent="0.25">
      <c r="A10" s="5" t="s">
        <v>184</v>
      </c>
      <c r="B10" s="5" t="s">
        <v>5</v>
      </c>
      <c r="C10" s="17" t="s">
        <v>8</v>
      </c>
      <c r="D10" s="19">
        <v>424.52</v>
      </c>
    </row>
    <row r="11" spans="1:11" ht="20.100000000000001" customHeight="1" x14ac:dyDescent="0.25">
      <c r="A11" s="5" t="s">
        <v>184</v>
      </c>
      <c r="B11" s="5" t="s">
        <v>5</v>
      </c>
      <c r="C11" s="18" t="s">
        <v>35</v>
      </c>
      <c r="D11" s="20">
        <f>590.57+3859.11+3816.79+2395.08+167.28+1500+132</f>
        <v>12460.830000000002</v>
      </c>
    </row>
    <row r="12" spans="1:11" ht="20.100000000000001" customHeight="1" x14ac:dyDescent="0.25">
      <c r="A12" s="5" t="s">
        <v>184</v>
      </c>
      <c r="B12" s="5" t="s">
        <v>357</v>
      </c>
      <c r="C12" s="18" t="s">
        <v>358</v>
      </c>
      <c r="D12" s="20">
        <v>403.28</v>
      </c>
    </row>
    <row r="13" spans="1:11" ht="20.100000000000001" customHeight="1" x14ac:dyDescent="0.25">
      <c r="A13" s="5" t="s">
        <v>184</v>
      </c>
      <c r="B13" s="5" t="s">
        <v>359</v>
      </c>
      <c r="C13" s="18" t="s">
        <v>360</v>
      </c>
      <c r="D13" s="20">
        <v>18155.91</v>
      </c>
    </row>
    <row r="14" spans="1:11" ht="20.100000000000001" customHeight="1" x14ac:dyDescent="0.25">
      <c r="A14" s="5" t="s">
        <v>184</v>
      </c>
      <c r="B14" s="5" t="s">
        <v>361</v>
      </c>
      <c r="C14" s="18" t="s">
        <v>362</v>
      </c>
      <c r="D14" s="20">
        <v>2080</v>
      </c>
    </row>
    <row r="15" spans="1:11" ht="20.100000000000001" customHeight="1" x14ac:dyDescent="0.25">
      <c r="A15" s="5" t="s">
        <v>184</v>
      </c>
      <c r="B15" s="5" t="s">
        <v>363</v>
      </c>
      <c r="C15" s="18" t="s">
        <v>37</v>
      </c>
      <c r="D15" s="20">
        <v>180</v>
      </c>
    </row>
    <row r="16" spans="1:11" ht="20.100000000000001" customHeight="1" x14ac:dyDescent="0.25">
      <c r="A16" s="5" t="s">
        <v>184</v>
      </c>
      <c r="B16" s="5" t="s">
        <v>364</v>
      </c>
      <c r="C16" s="18" t="s">
        <v>149</v>
      </c>
      <c r="D16" s="20">
        <v>1763.64</v>
      </c>
    </row>
    <row r="17" spans="1:4" ht="20.100000000000001" customHeight="1" x14ac:dyDescent="0.25">
      <c r="A17" s="5" t="s">
        <v>184</v>
      </c>
      <c r="B17" s="5" t="s">
        <v>365</v>
      </c>
      <c r="C17" s="18" t="s">
        <v>37</v>
      </c>
      <c r="D17" s="20">
        <v>2812.35</v>
      </c>
    </row>
    <row r="18" spans="1:4" ht="20.100000000000001" customHeight="1" x14ac:dyDescent="0.25">
      <c r="A18" s="5" t="s">
        <v>184</v>
      </c>
      <c r="B18" s="5" t="s">
        <v>366</v>
      </c>
      <c r="C18" s="18" t="s">
        <v>367</v>
      </c>
      <c r="D18" s="20">
        <v>2900</v>
      </c>
    </row>
    <row r="19" spans="1:4" ht="20.100000000000001" customHeight="1" x14ac:dyDescent="0.25">
      <c r="A19" s="5" t="s">
        <v>184</v>
      </c>
      <c r="B19" s="5" t="s">
        <v>368</v>
      </c>
      <c r="C19" s="18" t="s">
        <v>369</v>
      </c>
      <c r="D19" s="20">
        <v>3675</v>
      </c>
    </row>
    <row r="20" spans="1:4" ht="20.100000000000001" customHeight="1" x14ac:dyDescent="0.25">
      <c r="A20" s="5" t="s">
        <v>184</v>
      </c>
      <c r="B20" s="5" t="s">
        <v>370</v>
      </c>
      <c r="C20" s="18" t="s">
        <v>66</v>
      </c>
      <c r="D20" s="20">
        <v>3423.75</v>
      </c>
    </row>
    <row r="21" spans="1:4" ht="20.100000000000001" customHeight="1" x14ac:dyDescent="0.25">
      <c r="A21" s="5" t="s">
        <v>184</v>
      </c>
      <c r="B21" s="5" t="s">
        <v>371</v>
      </c>
      <c r="C21" s="18" t="s">
        <v>372</v>
      </c>
      <c r="D21" s="20">
        <v>2900</v>
      </c>
    </row>
    <row r="22" spans="1:4" ht="20.100000000000001" customHeight="1" x14ac:dyDescent="0.25">
      <c r="A22" s="5" t="s">
        <v>184</v>
      </c>
      <c r="B22" s="5" t="s">
        <v>374</v>
      </c>
      <c r="C22" s="18" t="s">
        <v>373</v>
      </c>
      <c r="D22" s="20">
        <v>82.3</v>
      </c>
    </row>
    <row r="23" spans="1:4" ht="20.100000000000001" customHeight="1" x14ac:dyDescent="0.25">
      <c r="A23" s="5" t="s">
        <v>184</v>
      </c>
      <c r="B23" s="5" t="s">
        <v>375</v>
      </c>
      <c r="C23" s="18" t="s">
        <v>37</v>
      </c>
      <c r="D23" s="20">
        <v>410.71</v>
      </c>
    </row>
    <row r="24" spans="1:4" ht="20.100000000000001" customHeight="1" x14ac:dyDescent="0.25">
      <c r="A24" s="5" t="s">
        <v>184</v>
      </c>
      <c r="B24" s="5" t="s">
        <v>5</v>
      </c>
      <c r="C24" s="18" t="s">
        <v>35</v>
      </c>
      <c r="D24" s="20">
        <v>800</v>
      </c>
    </row>
    <row r="25" spans="1:4" ht="20.100000000000001" customHeight="1" x14ac:dyDescent="0.25">
      <c r="A25" s="5" t="s">
        <v>184</v>
      </c>
      <c r="B25" s="5" t="s">
        <v>255</v>
      </c>
      <c r="C25" s="18" t="s">
        <v>26</v>
      </c>
      <c r="D25" s="20">
        <v>2270.0700000000002</v>
      </c>
    </row>
    <row r="26" spans="1:4" ht="20.100000000000001" customHeight="1" x14ac:dyDescent="0.25">
      <c r="A26" s="5" t="s">
        <v>184</v>
      </c>
      <c r="B26" s="5" t="s">
        <v>376</v>
      </c>
      <c r="C26" s="18" t="s">
        <v>377</v>
      </c>
      <c r="D26" s="20">
        <v>44879.4</v>
      </c>
    </row>
    <row r="27" spans="1:4" ht="20.100000000000001" customHeight="1" x14ac:dyDescent="0.25">
      <c r="A27" s="5" t="s">
        <v>184</v>
      </c>
      <c r="B27" s="5" t="s">
        <v>378</v>
      </c>
      <c r="C27" s="18" t="s">
        <v>37</v>
      </c>
      <c r="D27" s="20">
        <v>587</v>
      </c>
    </row>
    <row r="28" spans="1:4" ht="20.100000000000001" customHeight="1" x14ac:dyDescent="0.25">
      <c r="A28" s="5" t="s">
        <v>184</v>
      </c>
      <c r="B28" s="5" t="s">
        <v>379</v>
      </c>
      <c r="C28" s="18" t="s">
        <v>380</v>
      </c>
      <c r="D28" s="20">
        <v>42835.99</v>
      </c>
    </row>
    <row r="29" spans="1:4" ht="20.100000000000001" customHeight="1" x14ac:dyDescent="0.25">
      <c r="A29" s="5" t="s">
        <v>184</v>
      </c>
      <c r="B29" s="5" t="s">
        <v>381</v>
      </c>
      <c r="C29" s="18" t="s">
        <v>382</v>
      </c>
      <c r="D29" s="20">
        <v>7400</v>
      </c>
    </row>
    <row r="30" spans="1:4" ht="20.100000000000001" customHeight="1" x14ac:dyDescent="0.25">
      <c r="A30" s="5" t="s">
        <v>184</v>
      </c>
      <c r="B30" s="5" t="s">
        <v>119</v>
      </c>
      <c r="C30" s="18" t="s">
        <v>37</v>
      </c>
      <c r="D30" s="20">
        <v>2268</v>
      </c>
    </row>
    <row r="31" spans="1:4" ht="20.100000000000001" customHeight="1" x14ac:dyDescent="0.25">
      <c r="A31" s="5" t="s">
        <v>184</v>
      </c>
      <c r="B31" s="5" t="s">
        <v>136</v>
      </c>
      <c r="C31" s="18" t="s">
        <v>137</v>
      </c>
      <c r="D31" s="20">
        <v>69.77</v>
      </c>
    </row>
    <row r="32" spans="1:4" ht="20.100000000000001" customHeight="1" x14ac:dyDescent="0.25">
      <c r="A32" s="5" t="s">
        <v>184</v>
      </c>
      <c r="B32" s="5" t="s">
        <v>383</v>
      </c>
      <c r="C32" s="18" t="s">
        <v>384</v>
      </c>
      <c r="D32" s="20">
        <v>737.93</v>
      </c>
    </row>
    <row r="33" spans="1:4" ht="20.100000000000001" customHeight="1" x14ac:dyDescent="0.25">
      <c r="A33" s="5" t="s">
        <v>184</v>
      </c>
      <c r="B33" s="5" t="s">
        <v>5</v>
      </c>
      <c r="C33" s="18" t="s">
        <v>35</v>
      </c>
      <c r="D33" s="20">
        <v>150.04</v>
      </c>
    </row>
    <row r="34" spans="1:4" ht="20.100000000000001" customHeight="1" x14ac:dyDescent="0.25">
      <c r="A34" s="5" t="s">
        <v>184</v>
      </c>
      <c r="B34" s="5" t="s">
        <v>5</v>
      </c>
      <c r="C34" s="18" t="s">
        <v>34</v>
      </c>
      <c r="D34" s="20">
        <v>238</v>
      </c>
    </row>
    <row r="35" spans="1:4" ht="20.100000000000001" customHeight="1" x14ac:dyDescent="0.25">
      <c r="A35" s="5" t="s">
        <v>184</v>
      </c>
      <c r="B35" s="5" t="s">
        <v>385</v>
      </c>
      <c r="C35" s="18" t="s">
        <v>196</v>
      </c>
      <c r="D35" s="20">
        <v>160.27000000000001</v>
      </c>
    </row>
    <row r="36" spans="1:4" ht="20.100000000000001" customHeight="1" x14ac:dyDescent="0.25">
      <c r="A36" s="5" t="s">
        <v>195</v>
      </c>
      <c r="B36" s="5" t="s">
        <v>5</v>
      </c>
      <c r="C36" s="18" t="s">
        <v>34</v>
      </c>
      <c r="D36" s="20">
        <f>4212.51+2240.73</f>
        <v>6453.24</v>
      </c>
    </row>
    <row r="37" spans="1:4" ht="20.100000000000001" customHeight="1" x14ac:dyDescent="0.25">
      <c r="A37" s="5" t="s">
        <v>194</v>
      </c>
      <c r="B37" s="5" t="s">
        <v>335</v>
      </c>
      <c r="C37" s="18" t="s">
        <v>129</v>
      </c>
      <c r="D37" s="20">
        <v>16500</v>
      </c>
    </row>
    <row r="38" spans="1:4" ht="20.100000000000001" customHeight="1" x14ac:dyDescent="0.25">
      <c r="A38" s="5" t="s">
        <v>194</v>
      </c>
      <c r="B38" s="5" t="s">
        <v>148</v>
      </c>
      <c r="C38" s="18" t="s">
        <v>149</v>
      </c>
      <c r="D38" s="20">
        <v>1526.45</v>
      </c>
    </row>
    <row r="39" spans="1:4" ht="20.100000000000001" customHeight="1" x14ac:dyDescent="0.25">
      <c r="A39" s="5" t="s">
        <v>194</v>
      </c>
      <c r="B39" s="5" t="s">
        <v>336</v>
      </c>
      <c r="C39" s="18" t="s">
        <v>337</v>
      </c>
      <c r="D39" s="20">
        <v>23254</v>
      </c>
    </row>
    <row r="40" spans="1:4" ht="20.100000000000001" customHeight="1" x14ac:dyDescent="0.25">
      <c r="A40" s="5" t="s">
        <v>194</v>
      </c>
      <c r="B40" s="5" t="s">
        <v>338</v>
      </c>
      <c r="C40" s="18" t="s">
        <v>339</v>
      </c>
      <c r="D40" s="20">
        <v>3987.5</v>
      </c>
    </row>
    <row r="41" spans="1:4" ht="20.100000000000001" customHeight="1" x14ac:dyDescent="0.25">
      <c r="A41" s="5" t="s">
        <v>194</v>
      </c>
      <c r="B41" s="5" t="s">
        <v>340</v>
      </c>
      <c r="C41" s="18" t="s">
        <v>37</v>
      </c>
      <c r="D41" s="20">
        <v>260</v>
      </c>
    </row>
    <row r="42" spans="1:4" ht="20.100000000000001" customHeight="1" x14ac:dyDescent="0.25">
      <c r="A42" s="5" t="s">
        <v>194</v>
      </c>
      <c r="B42" s="5" t="s">
        <v>341</v>
      </c>
      <c r="C42" s="18" t="s">
        <v>37</v>
      </c>
      <c r="D42" s="20">
        <v>229.51</v>
      </c>
    </row>
    <row r="43" spans="1:4" ht="20.100000000000001" customHeight="1" x14ac:dyDescent="0.25">
      <c r="A43" s="5" t="s">
        <v>194</v>
      </c>
      <c r="B43" s="5" t="s">
        <v>342</v>
      </c>
      <c r="C43" s="18" t="s">
        <v>343</v>
      </c>
      <c r="D43" s="20">
        <v>2580</v>
      </c>
    </row>
    <row r="44" spans="1:4" ht="20.100000000000001" customHeight="1" x14ac:dyDescent="0.25">
      <c r="A44" s="5" t="s">
        <v>194</v>
      </c>
      <c r="B44" s="5" t="s">
        <v>344</v>
      </c>
      <c r="C44" s="18" t="s">
        <v>37</v>
      </c>
      <c r="D44" s="20">
        <v>579.96</v>
      </c>
    </row>
    <row r="45" spans="1:4" ht="20.100000000000001" customHeight="1" x14ac:dyDescent="0.25">
      <c r="A45" s="5" t="s">
        <v>194</v>
      </c>
      <c r="B45" s="5" t="s">
        <v>159</v>
      </c>
      <c r="C45" s="18" t="s">
        <v>345</v>
      </c>
      <c r="D45" s="20">
        <v>9213.57</v>
      </c>
    </row>
    <row r="46" spans="1:4" ht="20.100000000000001" customHeight="1" x14ac:dyDescent="0.25">
      <c r="A46" s="5" t="s">
        <v>194</v>
      </c>
      <c r="B46" s="5" t="s">
        <v>144</v>
      </c>
      <c r="C46" s="18" t="s">
        <v>346</v>
      </c>
      <c r="D46" s="20">
        <v>225.66</v>
      </c>
    </row>
    <row r="47" spans="1:4" ht="20.100000000000001" customHeight="1" x14ac:dyDescent="0.25">
      <c r="A47" s="5" t="s">
        <v>194</v>
      </c>
      <c r="B47" s="5" t="s">
        <v>347</v>
      </c>
      <c r="C47" s="18" t="s">
        <v>312</v>
      </c>
      <c r="D47" s="20">
        <v>59347.82</v>
      </c>
    </row>
    <row r="48" spans="1:4" ht="20.100000000000001" customHeight="1" x14ac:dyDescent="0.25">
      <c r="A48" s="5" t="s">
        <v>194</v>
      </c>
      <c r="B48" s="5" t="s">
        <v>139</v>
      </c>
      <c r="C48" s="10" t="s">
        <v>348</v>
      </c>
      <c r="D48" s="20">
        <v>17447.34</v>
      </c>
    </row>
    <row r="49" spans="1:4" ht="20.100000000000001" customHeight="1" x14ac:dyDescent="0.25">
      <c r="A49" s="5" t="s">
        <v>194</v>
      </c>
      <c r="B49" s="5" t="s">
        <v>349</v>
      </c>
      <c r="C49" s="18" t="s">
        <v>66</v>
      </c>
      <c r="D49" s="20">
        <v>10688</v>
      </c>
    </row>
    <row r="50" spans="1:4" ht="20.100000000000001" customHeight="1" x14ac:dyDescent="0.25">
      <c r="A50" s="5" t="s">
        <v>194</v>
      </c>
      <c r="B50" s="5" t="s">
        <v>350</v>
      </c>
      <c r="C50" s="18" t="s">
        <v>351</v>
      </c>
      <c r="D50" s="20">
        <v>600</v>
      </c>
    </row>
    <row r="51" spans="1:4" ht="20.100000000000001" customHeight="1" x14ac:dyDescent="0.25">
      <c r="A51" s="5" t="s">
        <v>194</v>
      </c>
      <c r="B51" s="5" t="s">
        <v>330</v>
      </c>
      <c r="C51" s="18" t="s">
        <v>73</v>
      </c>
      <c r="D51" s="20">
        <v>9900</v>
      </c>
    </row>
    <row r="52" spans="1:4" ht="20.100000000000001" customHeight="1" x14ac:dyDescent="0.25">
      <c r="A52" s="5" t="s">
        <v>194</v>
      </c>
      <c r="B52" s="5" t="s">
        <v>280</v>
      </c>
      <c r="C52" s="18" t="s">
        <v>352</v>
      </c>
      <c r="D52" s="20">
        <v>5800</v>
      </c>
    </row>
    <row r="53" spans="1:4" ht="20.100000000000001" customHeight="1" x14ac:dyDescent="0.25">
      <c r="A53" s="5" t="s">
        <v>194</v>
      </c>
      <c r="B53" s="5" t="s">
        <v>353</v>
      </c>
      <c r="C53" s="18" t="s">
        <v>354</v>
      </c>
      <c r="D53" s="20">
        <v>1340</v>
      </c>
    </row>
    <row r="54" spans="1:4" ht="20.100000000000001" customHeight="1" x14ac:dyDescent="0.25">
      <c r="A54" s="5" t="s">
        <v>194</v>
      </c>
      <c r="B54" s="5" t="s">
        <v>91</v>
      </c>
      <c r="C54" s="8" t="s">
        <v>92</v>
      </c>
      <c r="D54" s="20">
        <v>282.89999999999998</v>
      </c>
    </row>
    <row r="55" spans="1:4" ht="20.100000000000001" customHeight="1" x14ac:dyDescent="0.25">
      <c r="A55" s="5" t="s">
        <v>194</v>
      </c>
      <c r="B55" s="5" t="s">
        <v>130</v>
      </c>
      <c r="C55" s="10" t="s">
        <v>131</v>
      </c>
      <c r="D55" s="20">
        <v>100</v>
      </c>
    </row>
    <row r="56" spans="1:4" ht="20.100000000000001" customHeight="1" x14ac:dyDescent="0.25">
      <c r="A56" s="5" t="s">
        <v>194</v>
      </c>
      <c r="B56" s="5" t="s">
        <v>355</v>
      </c>
      <c r="C56" s="18" t="s">
        <v>356</v>
      </c>
      <c r="D56" s="20">
        <v>1470</v>
      </c>
    </row>
    <row r="57" spans="1:4" ht="20.100000000000001" customHeight="1" x14ac:dyDescent="0.25">
      <c r="A57" s="5" t="s">
        <v>194</v>
      </c>
      <c r="B57" s="5" t="s">
        <v>5</v>
      </c>
      <c r="C57" s="18" t="s">
        <v>34</v>
      </c>
      <c r="D57" s="20">
        <f>4453.11+3095.89</f>
        <v>7549</v>
      </c>
    </row>
    <row r="58" spans="1:4" ht="20.100000000000001" customHeight="1" x14ac:dyDescent="0.25">
      <c r="A58" s="5" t="s">
        <v>194</v>
      </c>
      <c r="B58" s="5" t="s">
        <v>385</v>
      </c>
      <c r="C58" s="18" t="s">
        <v>196</v>
      </c>
      <c r="D58" s="20">
        <v>33.1</v>
      </c>
    </row>
    <row r="59" spans="1:4" ht="20.100000000000001" customHeight="1" x14ac:dyDescent="0.25">
      <c r="A59" s="5" t="s">
        <v>183</v>
      </c>
      <c r="B59" s="5" t="s">
        <v>5</v>
      </c>
      <c r="C59" s="17" t="s">
        <v>8</v>
      </c>
      <c r="D59" s="19">
        <f>46.76+0.04+75.86+0.14+25</f>
        <v>147.80000000000001</v>
      </c>
    </row>
    <row r="60" spans="1:4" ht="20.100000000000001" customHeight="1" x14ac:dyDescent="0.25">
      <c r="A60" s="5" t="s">
        <v>183</v>
      </c>
      <c r="B60" s="5" t="s">
        <v>5</v>
      </c>
      <c r="C60" s="18" t="s">
        <v>35</v>
      </c>
      <c r="D60" s="20">
        <f>1547.4+10500+1961.5</f>
        <v>14008.9</v>
      </c>
    </row>
    <row r="61" spans="1:4" ht="20.100000000000001" customHeight="1" x14ac:dyDescent="0.25">
      <c r="A61" s="5" t="s">
        <v>183</v>
      </c>
      <c r="B61" s="5" t="s">
        <v>5</v>
      </c>
      <c r="C61" s="10" t="s">
        <v>154</v>
      </c>
      <c r="D61" s="20">
        <f>492.57+26.42+160.51</f>
        <v>679.5</v>
      </c>
    </row>
    <row r="62" spans="1:4" ht="20.100000000000001" customHeight="1" x14ac:dyDescent="0.25">
      <c r="A62" s="5" t="s">
        <v>183</v>
      </c>
      <c r="B62" s="5" t="s">
        <v>155</v>
      </c>
      <c r="C62" s="11" t="s">
        <v>542</v>
      </c>
      <c r="D62" s="20">
        <v>1070</v>
      </c>
    </row>
    <row r="63" spans="1:4" ht="20.100000000000001" customHeight="1" x14ac:dyDescent="0.25">
      <c r="A63" s="5" t="s">
        <v>183</v>
      </c>
      <c r="B63" s="5" t="s">
        <v>5</v>
      </c>
      <c r="C63" s="12" t="s">
        <v>157</v>
      </c>
      <c r="D63" s="20">
        <f>460+301+260+356+188</f>
        <v>1565</v>
      </c>
    </row>
    <row r="64" spans="1:4" ht="20.100000000000001" customHeight="1" x14ac:dyDescent="0.25">
      <c r="A64" s="5" t="s">
        <v>183</v>
      </c>
      <c r="B64" s="5" t="s">
        <v>5</v>
      </c>
      <c r="C64" s="18" t="s">
        <v>35</v>
      </c>
      <c r="D64" s="20">
        <f>2940+1470.04+473.67</f>
        <v>4883.71</v>
      </c>
    </row>
    <row r="65" spans="1:4" ht="20.100000000000001" customHeight="1" x14ac:dyDescent="0.25">
      <c r="A65" s="5" t="s">
        <v>183</v>
      </c>
      <c r="B65" s="5" t="s">
        <v>330</v>
      </c>
      <c r="C65" s="18" t="s">
        <v>331</v>
      </c>
      <c r="D65" s="20">
        <v>38600</v>
      </c>
    </row>
    <row r="66" spans="1:4" ht="20.100000000000001" customHeight="1" x14ac:dyDescent="0.25">
      <c r="A66" s="5" t="s">
        <v>183</v>
      </c>
      <c r="B66" s="5" t="s">
        <v>332</v>
      </c>
      <c r="C66" s="18" t="s">
        <v>129</v>
      </c>
      <c r="D66" s="20">
        <v>30401.48</v>
      </c>
    </row>
    <row r="67" spans="1:4" ht="20.100000000000001" customHeight="1" x14ac:dyDescent="0.25">
      <c r="A67" s="5" t="s">
        <v>183</v>
      </c>
      <c r="B67" s="5" t="s">
        <v>333</v>
      </c>
      <c r="C67" s="18" t="s">
        <v>334</v>
      </c>
      <c r="D67" s="20">
        <v>375</v>
      </c>
    </row>
    <row r="68" spans="1:4" ht="20.100000000000001" customHeight="1" x14ac:dyDescent="0.25">
      <c r="A68" s="5" t="s">
        <v>183</v>
      </c>
      <c r="B68" s="5" t="s">
        <v>5</v>
      </c>
      <c r="C68" s="18" t="s">
        <v>120</v>
      </c>
      <c r="D68" s="20">
        <v>275.60000000000002</v>
      </c>
    </row>
    <row r="69" spans="1:4" ht="20.100000000000001" customHeight="1" x14ac:dyDescent="0.25">
      <c r="A69" s="5" t="s">
        <v>183</v>
      </c>
      <c r="B69" s="5" t="s">
        <v>385</v>
      </c>
      <c r="C69" s="18" t="s">
        <v>196</v>
      </c>
      <c r="D69" s="20">
        <v>33.81</v>
      </c>
    </row>
    <row r="70" spans="1:4" ht="20.100000000000001" customHeight="1" x14ac:dyDescent="0.25">
      <c r="A70" s="5" t="s">
        <v>182</v>
      </c>
      <c r="B70" s="5" t="s">
        <v>5</v>
      </c>
      <c r="C70" s="17" t="s">
        <v>8</v>
      </c>
      <c r="D70" s="19">
        <f>541.17+0.03+10</f>
        <v>551.19999999999993</v>
      </c>
    </row>
    <row r="71" spans="1:4" ht="20.100000000000001" customHeight="1" x14ac:dyDescent="0.25">
      <c r="A71" s="5" t="s">
        <v>182</v>
      </c>
      <c r="B71" s="5" t="s">
        <v>308</v>
      </c>
      <c r="C71" s="18" t="s">
        <v>37</v>
      </c>
      <c r="D71" s="20">
        <v>60</v>
      </c>
    </row>
    <row r="72" spans="1:4" ht="20.100000000000001" customHeight="1" x14ac:dyDescent="0.25">
      <c r="A72" s="5" t="s">
        <v>182</v>
      </c>
      <c r="B72" s="5" t="s">
        <v>309</v>
      </c>
      <c r="C72" s="18" t="s">
        <v>37</v>
      </c>
      <c r="D72" s="20">
        <v>1324.6</v>
      </c>
    </row>
    <row r="73" spans="1:4" ht="20.100000000000001" customHeight="1" x14ac:dyDescent="0.25">
      <c r="A73" s="5" t="s">
        <v>182</v>
      </c>
      <c r="B73" s="5" t="s">
        <v>5</v>
      </c>
      <c r="C73" s="18" t="s">
        <v>35</v>
      </c>
      <c r="D73" s="20">
        <v>7438.85</v>
      </c>
    </row>
    <row r="74" spans="1:4" ht="20.100000000000001" customHeight="1" x14ac:dyDescent="0.25">
      <c r="A74" s="5" t="s">
        <v>182</v>
      </c>
      <c r="B74" s="5" t="s">
        <v>310</v>
      </c>
      <c r="C74" s="18" t="s">
        <v>311</v>
      </c>
      <c r="D74" s="20">
        <v>500</v>
      </c>
    </row>
    <row r="75" spans="1:4" ht="20.100000000000001" customHeight="1" x14ac:dyDescent="0.25">
      <c r="A75" s="5" t="s">
        <v>182</v>
      </c>
      <c r="B75" s="5" t="s">
        <v>222</v>
      </c>
      <c r="C75" s="18" t="s">
        <v>312</v>
      </c>
      <c r="D75" s="20">
        <v>2678.78</v>
      </c>
    </row>
    <row r="76" spans="1:4" ht="20.100000000000001" customHeight="1" x14ac:dyDescent="0.25">
      <c r="A76" s="5" t="s">
        <v>182</v>
      </c>
      <c r="B76" s="5" t="s">
        <v>5</v>
      </c>
      <c r="C76" s="18" t="s">
        <v>35</v>
      </c>
      <c r="D76" s="20">
        <f>2000+160</f>
        <v>2160</v>
      </c>
    </row>
    <row r="77" spans="1:4" ht="20.100000000000001" customHeight="1" x14ac:dyDescent="0.25">
      <c r="A77" s="5" t="s">
        <v>182</v>
      </c>
      <c r="B77" s="5" t="s">
        <v>313</v>
      </c>
      <c r="C77" s="18" t="s">
        <v>37</v>
      </c>
      <c r="D77" s="20">
        <v>11520</v>
      </c>
    </row>
    <row r="78" spans="1:4" ht="20.100000000000001" customHeight="1" x14ac:dyDescent="0.25">
      <c r="A78" s="5" t="s">
        <v>182</v>
      </c>
      <c r="B78" s="5" t="s">
        <v>314</v>
      </c>
      <c r="C78" s="18" t="s">
        <v>315</v>
      </c>
      <c r="D78" s="20">
        <v>35951.230000000003</v>
      </c>
    </row>
    <row r="79" spans="1:4" ht="20.100000000000001" customHeight="1" x14ac:dyDescent="0.25">
      <c r="A79" s="5" t="s">
        <v>182</v>
      </c>
      <c r="B79" s="5" t="s">
        <v>316</v>
      </c>
      <c r="C79" s="18" t="s">
        <v>107</v>
      </c>
      <c r="D79" s="20">
        <v>1020</v>
      </c>
    </row>
    <row r="80" spans="1:4" ht="20.100000000000001" customHeight="1" x14ac:dyDescent="0.25">
      <c r="A80" s="5" t="s">
        <v>182</v>
      </c>
      <c r="B80" s="5" t="s">
        <v>5</v>
      </c>
      <c r="C80" s="18" t="s">
        <v>35</v>
      </c>
      <c r="D80" s="20">
        <v>3380</v>
      </c>
    </row>
    <row r="81" spans="1:4" ht="20.100000000000001" customHeight="1" x14ac:dyDescent="0.25">
      <c r="A81" s="5" t="s">
        <v>182</v>
      </c>
      <c r="B81" s="5" t="s">
        <v>317</v>
      </c>
      <c r="C81" s="18" t="s">
        <v>107</v>
      </c>
      <c r="D81" s="20">
        <v>250</v>
      </c>
    </row>
    <row r="82" spans="1:4" ht="20.100000000000001" customHeight="1" x14ac:dyDescent="0.25">
      <c r="A82" s="5" t="s">
        <v>182</v>
      </c>
      <c r="B82" s="5" t="s">
        <v>212</v>
      </c>
      <c r="C82" s="18" t="s">
        <v>149</v>
      </c>
      <c r="D82" s="20">
        <v>549.23</v>
      </c>
    </row>
    <row r="83" spans="1:4" ht="20.100000000000001" customHeight="1" x14ac:dyDescent="0.25">
      <c r="A83" s="5" t="s">
        <v>182</v>
      </c>
      <c r="B83" s="5" t="s">
        <v>318</v>
      </c>
      <c r="C83" s="18" t="s">
        <v>37</v>
      </c>
      <c r="D83" s="20">
        <v>93.1</v>
      </c>
    </row>
    <row r="84" spans="1:4" ht="20.100000000000001" customHeight="1" x14ac:dyDescent="0.25">
      <c r="A84" s="5" t="s">
        <v>182</v>
      </c>
      <c r="B84" s="5" t="s">
        <v>319</v>
      </c>
      <c r="C84" s="18" t="s">
        <v>73</v>
      </c>
      <c r="D84" s="20">
        <v>23795.48</v>
      </c>
    </row>
    <row r="85" spans="1:4" ht="20.100000000000001" customHeight="1" x14ac:dyDescent="0.25">
      <c r="A85" s="5" t="s">
        <v>182</v>
      </c>
      <c r="B85" s="5" t="s">
        <v>320</v>
      </c>
      <c r="C85" s="18" t="s">
        <v>37</v>
      </c>
      <c r="D85" s="20">
        <v>556.15</v>
      </c>
    </row>
    <row r="86" spans="1:4" ht="20.100000000000001" customHeight="1" x14ac:dyDescent="0.25">
      <c r="A86" s="5" t="s">
        <v>182</v>
      </c>
      <c r="B86" s="5" t="s">
        <v>321</v>
      </c>
      <c r="C86" s="18" t="s">
        <v>37</v>
      </c>
      <c r="D86" s="20">
        <v>1874</v>
      </c>
    </row>
    <row r="87" spans="1:4" ht="20.100000000000001" customHeight="1" x14ac:dyDescent="0.25">
      <c r="A87" s="5" t="s">
        <v>182</v>
      </c>
      <c r="B87" s="5" t="s">
        <v>322</v>
      </c>
      <c r="C87" s="18" t="s">
        <v>37</v>
      </c>
      <c r="D87" s="20">
        <v>278.99</v>
      </c>
    </row>
    <row r="88" spans="1:4" ht="20.100000000000001" customHeight="1" x14ac:dyDescent="0.25">
      <c r="A88" s="5" t="s">
        <v>182</v>
      </c>
      <c r="B88" s="5" t="s">
        <v>209</v>
      </c>
      <c r="C88" s="18" t="s">
        <v>324</v>
      </c>
      <c r="D88" s="20">
        <v>176.47</v>
      </c>
    </row>
    <row r="89" spans="1:4" ht="20.100000000000001" customHeight="1" x14ac:dyDescent="0.25">
      <c r="A89" s="5" t="s">
        <v>182</v>
      </c>
      <c r="B89" s="5" t="s">
        <v>323</v>
      </c>
      <c r="C89" s="18" t="s">
        <v>37</v>
      </c>
      <c r="D89" s="20">
        <v>236.52</v>
      </c>
    </row>
    <row r="90" spans="1:4" ht="20.100000000000001" customHeight="1" x14ac:dyDescent="0.25">
      <c r="A90" s="5" t="s">
        <v>182</v>
      </c>
      <c r="B90" s="5" t="s">
        <v>325</v>
      </c>
      <c r="C90" s="18" t="s">
        <v>37</v>
      </c>
      <c r="D90" s="20">
        <v>368.77</v>
      </c>
    </row>
    <row r="91" spans="1:4" ht="20.100000000000001" customHeight="1" x14ac:dyDescent="0.25">
      <c r="A91" s="5" t="s">
        <v>182</v>
      </c>
      <c r="B91" s="5" t="s">
        <v>326</v>
      </c>
      <c r="C91" s="18" t="s">
        <v>327</v>
      </c>
      <c r="D91" s="20">
        <v>5066.18</v>
      </c>
    </row>
    <row r="92" spans="1:4" ht="20.100000000000001" customHeight="1" x14ac:dyDescent="0.25">
      <c r="A92" s="5" t="s">
        <v>182</v>
      </c>
      <c r="B92" s="5" t="s">
        <v>328</v>
      </c>
      <c r="C92" s="18" t="s">
        <v>329</v>
      </c>
      <c r="D92" s="20">
        <v>211.92</v>
      </c>
    </row>
    <row r="93" spans="1:4" ht="20.100000000000001" customHeight="1" x14ac:dyDescent="0.25">
      <c r="A93" s="5" t="s">
        <v>182</v>
      </c>
      <c r="B93" s="5" t="s">
        <v>5</v>
      </c>
      <c r="C93" s="18" t="s">
        <v>35</v>
      </c>
      <c r="D93" s="20">
        <f>365.19+2415.35+12730.43+8002.72+1566.47+1120.69+858.15+3268.1+4473.66+1302.22+1600</f>
        <v>37702.980000000003</v>
      </c>
    </row>
    <row r="94" spans="1:4" ht="20.100000000000001" customHeight="1" x14ac:dyDescent="0.25">
      <c r="A94" s="5" t="s">
        <v>182</v>
      </c>
      <c r="B94" s="5" t="s">
        <v>5</v>
      </c>
      <c r="C94" s="18" t="s">
        <v>120</v>
      </c>
      <c r="D94" s="20">
        <v>70</v>
      </c>
    </row>
    <row r="95" spans="1:4" ht="20.100000000000001" customHeight="1" x14ac:dyDescent="0.25">
      <c r="A95" s="5" t="s">
        <v>193</v>
      </c>
      <c r="B95" s="5" t="s">
        <v>385</v>
      </c>
      <c r="C95" s="18" t="s">
        <v>196</v>
      </c>
      <c r="D95" s="20">
        <v>27.98</v>
      </c>
    </row>
    <row r="96" spans="1:4" ht="20.100000000000001" customHeight="1" x14ac:dyDescent="0.25">
      <c r="A96" s="5" t="s">
        <v>179</v>
      </c>
      <c r="B96" s="5" t="s">
        <v>180</v>
      </c>
      <c r="C96" s="17" t="s">
        <v>181</v>
      </c>
      <c r="D96" s="19">
        <v>1440</v>
      </c>
    </row>
    <row r="97" spans="1:4" ht="20.100000000000001" customHeight="1" x14ac:dyDescent="0.25">
      <c r="A97" s="5" t="s">
        <v>179</v>
      </c>
      <c r="B97" s="5" t="s">
        <v>5</v>
      </c>
      <c r="C97" s="17" t="s">
        <v>8</v>
      </c>
      <c r="D97" s="19">
        <f>120.81+2+75.19+0.01</f>
        <v>198.01</v>
      </c>
    </row>
    <row r="98" spans="1:4" ht="20.100000000000001" customHeight="1" x14ac:dyDescent="0.25">
      <c r="A98" s="5" t="s">
        <v>179</v>
      </c>
      <c r="B98" s="5" t="s">
        <v>268</v>
      </c>
      <c r="C98" s="18" t="s">
        <v>269</v>
      </c>
      <c r="D98" s="20">
        <v>11710.5</v>
      </c>
    </row>
    <row r="99" spans="1:4" ht="20.100000000000001" customHeight="1" x14ac:dyDescent="0.25">
      <c r="A99" s="5" t="s">
        <v>179</v>
      </c>
      <c r="B99" s="5" t="s">
        <v>270</v>
      </c>
      <c r="C99" s="18" t="s">
        <v>265</v>
      </c>
      <c r="D99" s="20">
        <v>5400</v>
      </c>
    </row>
    <row r="100" spans="1:4" ht="20.100000000000001" customHeight="1" x14ac:dyDescent="0.25">
      <c r="A100" s="5" t="s">
        <v>179</v>
      </c>
      <c r="B100" s="5" t="s">
        <v>271</v>
      </c>
      <c r="C100" s="18" t="s">
        <v>73</v>
      </c>
      <c r="D100" s="20">
        <v>2980</v>
      </c>
    </row>
    <row r="101" spans="1:4" ht="20.100000000000001" customHeight="1" x14ac:dyDescent="0.25">
      <c r="A101" s="5" t="s">
        <v>179</v>
      </c>
      <c r="B101" s="5" t="s">
        <v>272</v>
      </c>
      <c r="C101" s="18" t="s">
        <v>273</v>
      </c>
      <c r="D101" s="20">
        <v>13550.35</v>
      </c>
    </row>
    <row r="102" spans="1:4" ht="20.100000000000001" customHeight="1" x14ac:dyDescent="0.25">
      <c r="A102" s="5" t="s">
        <v>179</v>
      </c>
      <c r="B102" s="5" t="s">
        <v>274</v>
      </c>
      <c r="C102" s="18" t="s">
        <v>250</v>
      </c>
      <c r="D102" s="20">
        <v>58200</v>
      </c>
    </row>
    <row r="103" spans="1:4" ht="20.100000000000001" customHeight="1" x14ac:dyDescent="0.25">
      <c r="A103" s="5" t="s">
        <v>179</v>
      </c>
      <c r="B103" s="5" t="s">
        <v>275</v>
      </c>
      <c r="C103" s="18" t="s">
        <v>37</v>
      </c>
      <c r="D103" s="20">
        <v>123.78</v>
      </c>
    </row>
    <row r="104" spans="1:4" ht="20.100000000000001" customHeight="1" x14ac:dyDescent="0.25">
      <c r="A104" s="5" t="s">
        <v>179</v>
      </c>
      <c r="B104" s="5" t="s">
        <v>276</v>
      </c>
      <c r="C104" s="18" t="s">
        <v>37</v>
      </c>
      <c r="D104" s="20">
        <v>180.21</v>
      </c>
    </row>
    <row r="105" spans="1:4" ht="20.100000000000001" customHeight="1" x14ac:dyDescent="0.25">
      <c r="A105" s="5" t="s">
        <v>179</v>
      </c>
      <c r="B105" s="5" t="s">
        <v>277</v>
      </c>
      <c r="C105" s="18" t="s">
        <v>54</v>
      </c>
      <c r="D105" s="20">
        <v>290</v>
      </c>
    </row>
    <row r="106" spans="1:4" ht="20.100000000000001" customHeight="1" x14ac:dyDescent="0.25">
      <c r="A106" s="5" t="s">
        <v>179</v>
      </c>
      <c r="B106" s="5" t="s">
        <v>278</v>
      </c>
      <c r="C106" s="18" t="s">
        <v>279</v>
      </c>
      <c r="D106" s="20">
        <v>289.5</v>
      </c>
    </row>
    <row r="107" spans="1:4" ht="20.100000000000001" customHeight="1" x14ac:dyDescent="0.25">
      <c r="A107" s="5" t="s">
        <v>179</v>
      </c>
      <c r="B107" s="5" t="s">
        <v>280</v>
      </c>
      <c r="C107" s="18" t="s">
        <v>281</v>
      </c>
      <c r="D107" s="20">
        <v>2250</v>
      </c>
    </row>
    <row r="108" spans="1:4" ht="20.100000000000001" customHeight="1" x14ac:dyDescent="0.25">
      <c r="A108" s="5" t="s">
        <v>179</v>
      </c>
      <c r="B108" s="5" t="s">
        <v>282</v>
      </c>
      <c r="C108" s="18" t="s">
        <v>37</v>
      </c>
      <c r="D108" s="20">
        <v>811.8</v>
      </c>
    </row>
    <row r="109" spans="1:4" ht="20.100000000000001" customHeight="1" x14ac:dyDescent="0.25">
      <c r="A109" s="5" t="s">
        <v>179</v>
      </c>
      <c r="B109" s="5" t="s">
        <v>283</v>
      </c>
      <c r="C109" s="18" t="s">
        <v>284</v>
      </c>
      <c r="D109" s="20">
        <v>200</v>
      </c>
    </row>
    <row r="110" spans="1:4" ht="20.100000000000001" customHeight="1" x14ac:dyDescent="0.25">
      <c r="A110" s="5" t="s">
        <v>179</v>
      </c>
      <c r="B110" s="5" t="s">
        <v>64</v>
      </c>
      <c r="C110" s="18" t="s">
        <v>37</v>
      </c>
      <c r="D110" s="20">
        <v>1333.5</v>
      </c>
    </row>
    <row r="111" spans="1:4" ht="20.100000000000001" customHeight="1" x14ac:dyDescent="0.25">
      <c r="A111" s="5" t="s">
        <v>179</v>
      </c>
      <c r="B111" s="5" t="s">
        <v>285</v>
      </c>
      <c r="C111" s="18" t="s">
        <v>286</v>
      </c>
      <c r="D111" s="20">
        <v>2000</v>
      </c>
    </row>
    <row r="112" spans="1:4" ht="20.100000000000001" customHeight="1" x14ac:dyDescent="0.25">
      <c r="A112" s="5" t="s">
        <v>179</v>
      </c>
      <c r="B112" s="5" t="s">
        <v>287</v>
      </c>
      <c r="C112" s="18" t="s">
        <v>288</v>
      </c>
      <c r="D112" s="20">
        <v>1200</v>
      </c>
    </row>
    <row r="113" spans="1:4" ht="20.100000000000001" customHeight="1" x14ac:dyDescent="0.25">
      <c r="A113" s="5" t="s">
        <v>179</v>
      </c>
      <c r="B113" s="5" t="s">
        <v>289</v>
      </c>
      <c r="C113" s="18" t="s">
        <v>290</v>
      </c>
      <c r="D113" s="20">
        <v>12747.32</v>
      </c>
    </row>
    <row r="114" spans="1:4" ht="20.100000000000001" customHeight="1" x14ac:dyDescent="0.25">
      <c r="A114" s="5" t="s">
        <v>179</v>
      </c>
      <c r="B114" s="5" t="s">
        <v>291</v>
      </c>
      <c r="C114" s="18" t="s">
        <v>37</v>
      </c>
      <c r="D114" s="20">
        <v>808.87</v>
      </c>
    </row>
    <row r="115" spans="1:4" ht="20.100000000000001" customHeight="1" x14ac:dyDescent="0.25">
      <c r="A115" s="5" t="s">
        <v>179</v>
      </c>
      <c r="B115" s="5" t="s">
        <v>292</v>
      </c>
      <c r="C115" s="18" t="s">
        <v>37</v>
      </c>
      <c r="D115" s="20">
        <v>290</v>
      </c>
    </row>
    <row r="116" spans="1:4" ht="20.100000000000001" customHeight="1" x14ac:dyDescent="0.25">
      <c r="A116" s="5" t="s">
        <v>179</v>
      </c>
      <c r="B116" s="5" t="s">
        <v>293</v>
      </c>
      <c r="C116" s="18" t="s">
        <v>294</v>
      </c>
      <c r="D116" s="20">
        <v>1574.67</v>
      </c>
    </row>
    <row r="117" spans="1:4" ht="20.100000000000001" customHeight="1" x14ac:dyDescent="0.25">
      <c r="A117" s="5" t="s">
        <v>179</v>
      </c>
      <c r="B117" s="5" t="s">
        <v>123</v>
      </c>
      <c r="C117" s="18" t="s">
        <v>541</v>
      </c>
      <c r="D117" s="20">
        <v>720.3</v>
      </c>
    </row>
    <row r="118" spans="1:4" ht="20.100000000000001" customHeight="1" x14ac:dyDescent="0.25">
      <c r="A118" s="5" t="s">
        <v>179</v>
      </c>
      <c r="B118" s="5" t="s">
        <v>295</v>
      </c>
      <c r="C118" s="18" t="s">
        <v>149</v>
      </c>
      <c r="D118" s="20">
        <v>149.44999999999999</v>
      </c>
    </row>
    <row r="119" spans="1:4" ht="20.100000000000001" customHeight="1" x14ac:dyDescent="0.25">
      <c r="A119" s="5" t="s">
        <v>179</v>
      </c>
      <c r="B119" s="5" t="s">
        <v>5</v>
      </c>
      <c r="C119" s="18" t="s">
        <v>35</v>
      </c>
      <c r="D119" s="20">
        <v>270</v>
      </c>
    </row>
    <row r="120" spans="1:4" ht="20.100000000000001" customHeight="1" x14ac:dyDescent="0.25">
      <c r="A120" s="5" t="s">
        <v>179</v>
      </c>
      <c r="B120" s="5" t="s">
        <v>296</v>
      </c>
      <c r="C120" s="18" t="s">
        <v>297</v>
      </c>
      <c r="D120" s="20">
        <v>109.5</v>
      </c>
    </row>
    <row r="121" spans="1:4" ht="20.100000000000001" customHeight="1" x14ac:dyDescent="0.25">
      <c r="A121" s="5" t="s">
        <v>179</v>
      </c>
      <c r="B121" s="5" t="s">
        <v>298</v>
      </c>
      <c r="C121" s="18" t="s">
        <v>299</v>
      </c>
      <c r="D121" s="20">
        <v>250</v>
      </c>
    </row>
    <row r="122" spans="1:4" ht="20.100000000000001" customHeight="1" x14ac:dyDescent="0.25">
      <c r="A122" s="5" t="s">
        <v>179</v>
      </c>
      <c r="B122" s="5" t="s">
        <v>5</v>
      </c>
      <c r="C122" s="18" t="s">
        <v>35</v>
      </c>
      <c r="D122" s="20">
        <f>2000+1064.5</f>
        <v>3064.5</v>
      </c>
    </row>
    <row r="123" spans="1:4" ht="20.100000000000001" customHeight="1" x14ac:dyDescent="0.25">
      <c r="A123" s="5" t="s">
        <v>179</v>
      </c>
      <c r="B123" s="5" t="s">
        <v>300</v>
      </c>
      <c r="C123" s="18" t="s">
        <v>37</v>
      </c>
      <c r="D123" s="20">
        <v>298.5</v>
      </c>
    </row>
    <row r="124" spans="1:4" ht="20.100000000000001" customHeight="1" x14ac:dyDescent="0.25">
      <c r="A124" s="5" t="s">
        <v>179</v>
      </c>
      <c r="B124" s="5" t="s">
        <v>301</v>
      </c>
      <c r="C124" s="18" t="s">
        <v>73</v>
      </c>
      <c r="D124" s="20">
        <v>694</v>
      </c>
    </row>
    <row r="125" spans="1:4" ht="20.100000000000001" customHeight="1" x14ac:dyDescent="0.25">
      <c r="A125" s="5" t="s">
        <v>179</v>
      </c>
      <c r="B125" s="5" t="s">
        <v>302</v>
      </c>
      <c r="C125" s="18" t="s">
        <v>37</v>
      </c>
      <c r="D125" s="20">
        <v>450</v>
      </c>
    </row>
    <row r="126" spans="1:4" ht="20.100000000000001" customHeight="1" x14ac:dyDescent="0.25">
      <c r="A126" s="5" t="s">
        <v>179</v>
      </c>
      <c r="B126" s="5" t="s">
        <v>303</v>
      </c>
      <c r="C126" s="18" t="s">
        <v>107</v>
      </c>
      <c r="D126" s="20">
        <v>72.95</v>
      </c>
    </row>
    <row r="127" spans="1:4" ht="20.100000000000001" customHeight="1" x14ac:dyDescent="0.25">
      <c r="A127" s="5" t="s">
        <v>179</v>
      </c>
      <c r="B127" s="5" t="s">
        <v>304</v>
      </c>
      <c r="C127" s="18" t="s">
        <v>305</v>
      </c>
      <c r="D127" s="20">
        <v>18363.39</v>
      </c>
    </row>
    <row r="128" spans="1:4" ht="20.100000000000001" customHeight="1" x14ac:dyDescent="0.25">
      <c r="A128" s="5" t="s">
        <v>179</v>
      </c>
      <c r="B128" s="5" t="s">
        <v>148</v>
      </c>
      <c r="C128" s="18" t="s">
        <v>149</v>
      </c>
      <c r="D128" s="20">
        <v>2686.72</v>
      </c>
    </row>
    <row r="129" spans="1:4" ht="20.100000000000001" customHeight="1" x14ac:dyDescent="0.25">
      <c r="A129" s="5" t="s">
        <v>179</v>
      </c>
      <c r="B129" s="5" t="s">
        <v>306</v>
      </c>
      <c r="C129" s="18" t="s">
        <v>307</v>
      </c>
      <c r="D129" s="20">
        <v>500</v>
      </c>
    </row>
    <row r="130" spans="1:4" ht="20.100000000000001" customHeight="1" x14ac:dyDescent="0.25">
      <c r="A130" s="5" t="s">
        <v>179</v>
      </c>
      <c r="B130" s="5" t="s">
        <v>5</v>
      </c>
      <c r="C130" s="18" t="s">
        <v>35</v>
      </c>
      <c r="D130" s="20">
        <f>3539.29+390.73</f>
        <v>3930.02</v>
      </c>
    </row>
    <row r="131" spans="1:4" ht="20.100000000000001" customHeight="1" x14ac:dyDescent="0.25">
      <c r="A131" s="5" t="s">
        <v>179</v>
      </c>
      <c r="B131" s="5" t="s">
        <v>5</v>
      </c>
      <c r="C131" s="18" t="s">
        <v>34</v>
      </c>
      <c r="D131" s="20">
        <v>22303</v>
      </c>
    </row>
    <row r="132" spans="1:4" ht="20.100000000000001" customHeight="1" x14ac:dyDescent="0.25">
      <c r="A132" s="5" t="s">
        <v>178</v>
      </c>
      <c r="B132" s="5" t="s">
        <v>5</v>
      </c>
      <c r="C132" s="17" t="s">
        <v>8</v>
      </c>
      <c r="D132" s="19">
        <v>5.2</v>
      </c>
    </row>
    <row r="133" spans="1:4" ht="20.100000000000001" customHeight="1" x14ac:dyDescent="0.25">
      <c r="A133" s="5" t="s">
        <v>178</v>
      </c>
      <c r="B133" s="5" t="s">
        <v>5</v>
      </c>
      <c r="C133" s="18" t="s">
        <v>34</v>
      </c>
      <c r="D133" s="20">
        <v>7708</v>
      </c>
    </row>
    <row r="134" spans="1:4" ht="20.100000000000001" customHeight="1" x14ac:dyDescent="0.25">
      <c r="A134" s="5" t="s">
        <v>192</v>
      </c>
      <c r="B134" s="5" t="s">
        <v>252</v>
      </c>
      <c r="C134" s="18" t="s">
        <v>37</v>
      </c>
      <c r="D134" s="20">
        <v>259.61</v>
      </c>
    </row>
    <row r="135" spans="1:4" ht="20.100000000000001" customHeight="1" x14ac:dyDescent="0.25">
      <c r="A135" s="5" t="s">
        <v>192</v>
      </c>
      <c r="B135" s="5" t="s">
        <v>5</v>
      </c>
      <c r="C135" s="18" t="s">
        <v>35</v>
      </c>
      <c r="D135" s="20">
        <f>336+4021.24+217.94+3602.39</f>
        <v>8177.57</v>
      </c>
    </row>
    <row r="136" spans="1:4" ht="20.100000000000001" customHeight="1" x14ac:dyDescent="0.25">
      <c r="A136" s="5" t="s">
        <v>192</v>
      </c>
      <c r="B136" s="5" t="s">
        <v>253</v>
      </c>
      <c r="C136" s="18" t="s">
        <v>254</v>
      </c>
      <c r="D136" s="20">
        <v>8700</v>
      </c>
    </row>
    <row r="137" spans="1:4" ht="20.100000000000001" customHeight="1" x14ac:dyDescent="0.25">
      <c r="A137" s="5" t="s">
        <v>192</v>
      </c>
      <c r="B137" s="5" t="s">
        <v>255</v>
      </c>
      <c r="C137" s="18" t="s">
        <v>256</v>
      </c>
      <c r="D137" s="20">
        <v>2370.3000000000002</v>
      </c>
    </row>
    <row r="138" spans="1:4" ht="20.100000000000001" customHeight="1" x14ac:dyDescent="0.25">
      <c r="A138" s="5" t="s">
        <v>192</v>
      </c>
      <c r="B138" s="5" t="s">
        <v>165</v>
      </c>
      <c r="C138" s="18" t="s">
        <v>258</v>
      </c>
      <c r="D138" s="20">
        <v>1357.5</v>
      </c>
    </row>
    <row r="139" spans="1:4" ht="20.100000000000001" customHeight="1" x14ac:dyDescent="0.25">
      <c r="A139" s="5" t="s">
        <v>192</v>
      </c>
      <c r="B139" s="5" t="s">
        <v>257</v>
      </c>
      <c r="C139" s="18" t="s">
        <v>73</v>
      </c>
      <c r="D139" s="20">
        <v>270</v>
      </c>
    </row>
    <row r="140" spans="1:4" ht="20.100000000000001" customHeight="1" x14ac:dyDescent="0.25">
      <c r="A140" s="5" t="s">
        <v>192</v>
      </c>
      <c r="B140" s="5" t="s">
        <v>259</v>
      </c>
      <c r="C140" s="18" t="s">
        <v>260</v>
      </c>
      <c r="D140" s="20">
        <v>760.98</v>
      </c>
    </row>
    <row r="141" spans="1:4" ht="20.100000000000001" customHeight="1" x14ac:dyDescent="0.25">
      <c r="A141" s="5" t="s">
        <v>192</v>
      </c>
      <c r="B141" s="5" t="s">
        <v>261</v>
      </c>
      <c r="C141" s="18" t="s">
        <v>250</v>
      </c>
      <c r="D141" s="20">
        <v>22200</v>
      </c>
    </row>
    <row r="142" spans="1:4" ht="20.100000000000001" customHeight="1" x14ac:dyDescent="0.25">
      <c r="A142" s="5" t="s">
        <v>192</v>
      </c>
      <c r="B142" s="5" t="s">
        <v>262</v>
      </c>
      <c r="C142" s="18" t="s">
        <v>250</v>
      </c>
      <c r="D142" s="20">
        <v>46800</v>
      </c>
    </row>
    <row r="143" spans="1:4" ht="20.100000000000001" customHeight="1" x14ac:dyDescent="0.25">
      <c r="A143" s="5" t="s">
        <v>192</v>
      </c>
      <c r="B143" s="5" t="s">
        <v>5</v>
      </c>
      <c r="C143" s="18" t="s">
        <v>35</v>
      </c>
      <c r="D143" s="20">
        <v>3630</v>
      </c>
    </row>
    <row r="144" spans="1:4" ht="20.100000000000001" customHeight="1" x14ac:dyDescent="0.25">
      <c r="A144" s="5" t="s">
        <v>192</v>
      </c>
      <c r="B144" s="5" t="s">
        <v>263</v>
      </c>
      <c r="C144" s="18" t="s">
        <v>250</v>
      </c>
      <c r="D144" s="20">
        <v>28348.46</v>
      </c>
    </row>
    <row r="145" spans="1:4" ht="20.100000000000001" customHeight="1" x14ac:dyDescent="0.25">
      <c r="A145" s="5" t="s">
        <v>192</v>
      </c>
      <c r="B145" s="5" t="s">
        <v>264</v>
      </c>
      <c r="C145" s="18" t="s">
        <v>265</v>
      </c>
      <c r="D145" s="20">
        <v>3950.01</v>
      </c>
    </row>
    <row r="146" spans="1:4" ht="20.100000000000001" customHeight="1" x14ac:dyDescent="0.25">
      <c r="A146" s="5" t="s">
        <v>192</v>
      </c>
      <c r="B146" s="5" t="s">
        <v>5</v>
      </c>
      <c r="C146" s="18" t="s">
        <v>35</v>
      </c>
      <c r="D146" s="20">
        <f>250.75+250.75+68.7+252.68</f>
        <v>822.88000000000011</v>
      </c>
    </row>
    <row r="147" spans="1:4" ht="20.100000000000001" customHeight="1" x14ac:dyDescent="0.25">
      <c r="A147" s="5" t="s">
        <v>192</v>
      </c>
      <c r="B147" s="5" t="s">
        <v>267</v>
      </c>
      <c r="C147" s="18" t="s">
        <v>266</v>
      </c>
      <c r="D147" s="20">
        <v>361224.8</v>
      </c>
    </row>
    <row r="148" spans="1:4" ht="20.100000000000001" customHeight="1" x14ac:dyDescent="0.25">
      <c r="A148" s="5" t="s">
        <v>177</v>
      </c>
      <c r="B148" s="5" t="s">
        <v>5</v>
      </c>
      <c r="C148" s="17" t="s">
        <v>8</v>
      </c>
      <c r="D148" s="19">
        <f>10+116.77+0.03+1.5</f>
        <v>128.30000000000001</v>
      </c>
    </row>
    <row r="149" spans="1:4" ht="20.100000000000001" customHeight="1" x14ac:dyDescent="0.25">
      <c r="A149" s="5" t="s">
        <v>177</v>
      </c>
      <c r="B149" s="5" t="s">
        <v>5</v>
      </c>
      <c r="C149" s="17" t="s">
        <v>8</v>
      </c>
      <c r="D149" s="19">
        <v>110</v>
      </c>
    </row>
    <row r="150" spans="1:4" ht="20.100000000000001" customHeight="1" x14ac:dyDescent="0.25">
      <c r="A150" s="5" t="s">
        <v>177</v>
      </c>
      <c r="B150" s="5" t="s">
        <v>243</v>
      </c>
      <c r="C150" s="18" t="s">
        <v>244</v>
      </c>
      <c r="D150" s="20">
        <v>700</v>
      </c>
    </row>
    <row r="151" spans="1:4" ht="20.100000000000001" customHeight="1" x14ac:dyDescent="0.25">
      <c r="A151" s="5" t="s">
        <v>177</v>
      </c>
      <c r="B151" s="5" t="s">
        <v>5</v>
      </c>
      <c r="C151" s="18" t="s">
        <v>35</v>
      </c>
      <c r="D151" s="20">
        <f>585.72+1231.18+976.06+1432.07+1759.65+253.14</f>
        <v>6237.8200000000006</v>
      </c>
    </row>
    <row r="152" spans="1:4" ht="20.100000000000001" customHeight="1" x14ac:dyDescent="0.25">
      <c r="A152" s="5" t="s">
        <v>177</v>
      </c>
      <c r="B152" s="5" t="s">
        <v>245</v>
      </c>
      <c r="C152" s="18" t="s">
        <v>246</v>
      </c>
      <c r="D152" s="20">
        <v>2130</v>
      </c>
    </row>
    <row r="153" spans="1:4" ht="20.100000000000001" customHeight="1" x14ac:dyDescent="0.25">
      <c r="A153" s="5" t="s">
        <v>177</v>
      </c>
      <c r="B153" s="5" t="s">
        <v>247</v>
      </c>
      <c r="C153" s="18" t="s">
        <v>248</v>
      </c>
      <c r="D153" s="20">
        <v>499.5</v>
      </c>
    </row>
    <row r="154" spans="1:4" ht="20.100000000000001" customHeight="1" x14ac:dyDescent="0.25">
      <c r="A154" s="5" t="s">
        <v>177</v>
      </c>
      <c r="B154" s="5" t="s">
        <v>249</v>
      </c>
      <c r="C154" s="18" t="s">
        <v>250</v>
      </c>
      <c r="D154" s="20">
        <v>10140</v>
      </c>
    </row>
    <row r="155" spans="1:4" ht="20.100000000000001" customHeight="1" x14ac:dyDescent="0.25">
      <c r="A155" s="5" t="s">
        <v>177</v>
      </c>
      <c r="B155" s="5" t="s">
        <v>251</v>
      </c>
      <c r="C155" s="18" t="s">
        <v>37</v>
      </c>
      <c r="D155" s="20">
        <v>4380.0600000000004</v>
      </c>
    </row>
    <row r="156" spans="1:4" ht="20.100000000000001" customHeight="1" x14ac:dyDescent="0.25">
      <c r="A156" s="5" t="s">
        <v>177</v>
      </c>
      <c r="B156" s="5" t="s">
        <v>385</v>
      </c>
      <c r="C156" s="18" t="s">
        <v>196</v>
      </c>
      <c r="D156" s="20">
        <v>58.31</v>
      </c>
    </row>
    <row r="157" spans="1:4" ht="20.100000000000001" customHeight="1" x14ac:dyDescent="0.25">
      <c r="A157" s="5" t="s">
        <v>176</v>
      </c>
      <c r="B157" s="5" t="s">
        <v>5</v>
      </c>
      <c r="C157" s="17" t="s">
        <v>8</v>
      </c>
      <c r="D157" s="19">
        <v>5</v>
      </c>
    </row>
    <row r="158" spans="1:4" ht="20.100000000000001" customHeight="1" x14ac:dyDescent="0.25">
      <c r="A158" s="5" t="s">
        <v>176</v>
      </c>
      <c r="B158" s="5" t="s">
        <v>5</v>
      </c>
      <c r="C158" s="18" t="s">
        <v>35</v>
      </c>
      <c r="D158" s="20">
        <v>150</v>
      </c>
    </row>
    <row r="159" spans="1:4" ht="20.100000000000001" customHeight="1" x14ac:dyDescent="0.25">
      <c r="A159" s="5" t="s">
        <v>176</v>
      </c>
      <c r="B159" s="5" t="s">
        <v>200</v>
      </c>
      <c r="C159" s="18" t="s">
        <v>201</v>
      </c>
      <c r="D159" s="20">
        <v>180</v>
      </c>
    </row>
    <row r="160" spans="1:4" ht="20.100000000000001" customHeight="1" x14ac:dyDescent="0.25">
      <c r="A160" s="5" t="s">
        <v>176</v>
      </c>
      <c r="B160" s="5" t="s">
        <v>234</v>
      </c>
      <c r="C160" s="18" t="s">
        <v>238</v>
      </c>
      <c r="D160" s="20">
        <v>768.7</v>
      </c>
    </row>
    <row r="161" spans="1:4" ht="20.100000000000001" customHeight="1" x14ac:dyDescent="0.25">
      <c r="A161" s="5" t="s">
        <v>176</v>
      </c>
      <c r="B161" s="5" t="s">
        <v>235</v>
      </c>
      <c r="C161" s="18" t="s">
        <v>236</v>
      </c>
      <c r="D161" s="20">
        <v>436.48</v>
      </c>
    </row>
    <row r="162" spans="1:4" ht="20.100000000000001" customHeight="1" x14ac:dyDescent="0.25">
      <c r="A162" s="5" t="s">
        <v>176</v>
      </c>
      <c r="B162" s="5" t="s">
        <v>237</v>
      </c>
      <c r="C162" s="18" t="s">
        <v>239</v>
      </c>
      <c r="D162" s="20">
        <v>460.67</v>
      </c>
    </row>
    <row r="163" spans="1:4" ht="20.100000000000001" customHeight="1" x14ac:dyDescent="0.25">
      <c r="A163" s="5" t="s">
        <v>176</v>
      </c>
      <c r="B163" s="5" t="s">
        <v>240</v>
      </c>
      <c r="C163" s="18" t="s">
        <v>37</v>
      </c>
      <c r="D163" s="20">
        <v>1291.51</v>
      </c>
    </row>
    <row r="164" spans="1:4" ht="20.100000000000001" customHeight="1" x14ac:dyDescent="0.25">
      <c r="A164" s="5" t="s">
        <v>176</v>
      </c>
      <c r="B164" s="5" t="s">
        <v>5</v>
      </c>
      <c r="C164" s="18" t="s">
        <v>35</v>
      </c>
      <c r="D164" s="20">
        <f>5500+8550.4+2402+1000</f>
        <v>17452.400000000001</v>
      </c>
    </row>
    <row r="165" spans="1:4" ht="20.100000000000001" customHeight="1" x14ac:dyDescent="0.25">
      <c r="A165" s="5" t="s">
        <v>176</v>
      </c>
      <c r="B165" s="5" t="s">
        <v>241</v>
      </c>
      <c r="C165" s="18" t="s">
        <v>37</v>
      </c>
      <c r="D165" s="20">
        <v>1159.04</v>
      </c>
    </row>
    <row r="166" spans="1:4" ht="20.100000000000001" customHeight="1" x14ac:dyDescent="0.25">
      <c r="A166" s="5" t="s">
        <v>176</v>
      </c>
      <c r="B166" s="5" t="s">
        <v>242</v>
      </c>
      <c r="C166" s="18" t="s">
        <v>37</v>
      </c>
      <c r="D166" s="20">
        <v>172.7</v>
      </c>
    </row>
    <row r="167" spans="1:4" ht="20.100000000000001" customHeight="1" x14ac:dyDescent="0.25">
      <c r="A167" s="5" t="s">
        <v>191</v>
      </c>
      <c r="B167" s="5" t="s">
        <v>385</v>
      </c>
      <c r="C167" s="18" t="s">
        <v>196</v>
      </c>
      <c r="D167" s="20">
        <v>26.32</v>
      </c>
    </row>
    <row r="168" spans="1:4" ht="20.100000000000001" customHeight="1" x14ac:dyDescent="0.25">
      <c r="A168" s="5" t="s">
        <v>175</v>
      </c>
      <c r="B168" s="5" t="s">
        <v>5</v>
      </c>
      <c r="C168" s="17" t="s">
        <v>6</v>
      </c>
      <c r="D168" s="19">
        <v>160</v>
      </c>
    </row>
    <row r="169" spans="1:4" ht="20.100000000000001" customHeight="1" x14ac:dyDescent="0.25">
      <c r="A169" s="5" t="s">
        <v>175</v>
      </c>
      <c r="B169" s="5" t="s">
        <v>231</v>
      </c>
      <c r="C169" s="18" t="s">
        <v>37</v>
      </c>
      <c r="D169" s="20">
        <v>350</v>
      </c>
    </row>
    <row r="170" spans="1:4" ht="20.100000000000001" customHeight="1" x14ac:dyDescent="0.25">
      <c r="A170" s="5" t="s">
        <v>175</v>
      </c>
      <c r="B170" s="5" t="s">
        <v>232</v>
      </c>
      <c r="C170" s="18" t="s">
        <v>233</v>
      </c>
      <c r="D170" s="20">
        <v>1935.51</v>
      </c>
    </row>
    <row r="171" spans="1:4" ht="20.100000000000001" customHeight="1" x14ac:dyDescent="0.25">
      <c r="A171" s="5" t="s">
        <v>174</v>
      </c>
      <c r="B171" s="5" t="s">
        <v>5</v>
      </c>
      <c r="C171" s="17" t="s">
        <v>6</v>
      </c>
      <c r="D171" s="19">
        <v>200</v>
      </c>
    </row>
    <row r="172" spans="1:4" ht="20.100000000000001" customHeight="1" x14ac:dyDescent="0.25">
      <c r="A172" s="5" t="s">
        <v>174</v>
      </c>
      <c r="B172" s="5" t="s">
        <v>5</v>
      </c>
      <c r="C172" s="17" t="s">
        <v>8</v>
      </c>
      <c r="D172" s="19">
        <f>125.6+178.05+25.5</f>
        <v>329.15</v>
      </c>
    </row>
    <row r="173" spans="1:4" ht="20.100000000000001" customHeight="1" x14ac:dyDescent="0.25">
      <c r="A173" s="5" t="s">
        <v>174</v>
      </c>
      <c r="B173" s="5" t="s">
        <v>5</v>
      </c>
      <c r="C173" s="18" t="s">
        <v>35</v>
      </c>
      <c r="D173" s="20">
        <v>500</v>
      </c>
    </row>
    <row r="174" spans="1:4" ht="20.100000000000001" customHeight="1" x14ac:dyDescent="0.25">
      <c r="A174" s="5" t="s">
        <v>174</v>
      </c>
      <c r="B174" s="5" t="s">
        <v>224</v>
      </c>
      <c r="C174" s="18" t="s">
        <v>225</v>
      </c>
      <c r="D174" s="20">
        <v>580</v>
      </c>
    </row>
    <row r="175" spans="1:4" ht="20.100000000000001" customHeight="1" x14ac:dyDescent="0.25">
      <c r="A175" s="5" t="s">
        <v>174</v>
      </c>
      <c r="B175" s="5" t="s">
        <v>226</v>
      </c>
      <c r="C175" s="18" t="s">
        <v>227</v>
      </c>
      <c r="D175" s="20">
        <v>11243</v>
      </c>
    </row>
    <row r="176" spans="1:4" ht="20.100000000000001" customHeight="1" x14ac:dyDescent="0.25">
      <c r="A176" s="5" t="s">
        <v>174</v>
      </c>
      <c r="B176" s="5" t="s">
        <v>5</v>
      </c>
      <c r="C176" s="18" t="s">
        <v>35</v>
      </c>
      <c r="D176" s="20">
        <f>322+306.44+1231.8</f>
        <v>1860.24</v>
      </c>
    </row>
    <row r="177" spans="1:4" ht="20.100000000000001" customHeight="1" x14ac:dyDescent="0.25">
      <c r="A177" s="5" t="s">
        <v>174</v>
      </c>
      <c r="B177" s="5" t="s">
        <v>228</v>
      </c>
      <c r="C177" s="18" t="s">
        <v>229</v>
      </c>
      <c r="D177" s="20">
        <v>470.45</v>
      </c>
    </row>
    <row r="178" spans="1:4" ht="20.100000000000001" customHeight="1" x14ac:dyDescent="0.25">
      <c r="A178" s="5" t="s">
        <v>174</v>
      </c>
      <c r="B178" s="5" t="s">
        <v>230</v>
      </c>
      <c r="C178" s="18" t="s">
        <v>137</v>
      </c>
      <c r="D178" s="20">
        <v>809.2</v>
      </c>
    </row>
    <row r="179" spans="1:4" ht="20.100000000000001" customHeight="1" x14ac:dyDescent="0.25">
      <c r="A179" s="5" t="s">
        <v>174</v>
      </c>
      <c r="B179" s="5" t="s">
        <v>5</v>
      </c>
      <c r="C179" s="18" t="s">
        <v>35</v>
      </c>
      <c r="D179" s="20">
        <v>1000</v>
      </c>
    </row>
    <row r="180" spans="1:4" ht="20.100000000000001" customHeight="1" x14ac:dyDescent="0.25">
      <c r="A180" s="5" t="s">
        <v>174</v>
      </c>
      <c r="B180" s="5" t="s">
        <v>5</v>
      </c>
      <c r="C180" s="18" t="s">
        <v>8</v>
      </c>
      <c r="D180" s="20">
        <v>18.21</v>
      </c>
    </row>
    <row r="181" spans="1:4" ht="20.100000000000001" customHeight="1" x14ac:dyDescent="0.25">
      <c r="A181" s="5" t="s">
        <v>190</v>
      </c>
      <c r="B181" s="5" t="s">
        <v>5</v>
      </c>
      <c r="C181" s="18" t="s">
        <v>8</v>
      </c>
      <c r="D181" s="20">
        <f>16462.89+18.21</f>
        <v>16481.099999999999</v>
      </c>
    </row>
    <row r="182" spans="1:4" ht="20.100000000000001" customHeight="1" x14ac:dyDescent="0.25">
      <c r="A182" s="5" t="s">
        <v>190</v>
      </c>
      <c r="B182" s="5" t="s">
        <v>385</v>
      </c>
      <c r="C182" s="18" t="s">
        <v>196</v>
      </c>
      <c r="D182" s="20">
        <v>31.94</v>
      </c>
    </row>
    <row r="183" spans="1:4" ht="20.100000000000001" customHeight="1" x14ac:dyDescent="0.25">
      <c r="A183" s="5" t="s">
        <v>173</v>
      </c>
      <c r="B183" s="5" t="s">
        <v>5</v>
      </c>
      <c r="C183" s="17" t="s">
        <v>8</v>
      </c>
      <c r="D183" s="19">
        <v>13</v>
      </c>
    </row>
    <row r="184" spans="1:4" ht="20.100000000000001" customHeight="1" x14ac:dyDescent="0.25">
      <c r="A184" s="5" t="s">
        <v>173</v>
      </c>
      <c r="B184" s="5" t="s">
        <v>200</v>
      </c>
      <c r="C184" s="18" t="s">
        <v>201</v>
      </c>
      <c r="D184" s="20">
        <v>720</v>
      </c>
    </row>
    <row r="185" spans="1:4" ht="20.100000000000001" customHeight="1" x14ac:dyDescent="0.25">
      <c r="A185" s="5" t="s">
        <v>173</v>
      </c>
      <c r="B185" s="5" t="s">
        <v>202</v>
      </c>
      <c r="C185" s="18" t="s">
        <v>203</v>
      </c>
      <c r="D185" s="20">
        <v>636.36</v>
      </c>
    </row>
    <row r="186" spans="1:4" ht="20.100000000000001" customHeight="1" x14ac:dyDescent="0.25">
      <c r="A186" s="5" t="s">
        <v>173</v>
      </c>
      <c r="B186" s="5" t="s">
        <v>121</v>
      </c>
      <c r="C186" s="18" t="s">
        <v>204</v>
      </c>
      <c r="D186" s="20">
        <v>7500</v>
      </c>
    </row>
    <row r="187" spans="1:4" ht="20.100000000000001" customHeight="1" x14ac:dyDescent="0.25">
      <c r="A187" s="5" t="s">
        <v>173</v>
      </c>
      <c r="B187" s="5" t="s">
        <v>5</v>
      </c>
      <c r="C187" s="18" t="s">
        <v>35</v>
      </c>
      <c r="D187" s="20">
        <f>2778.88+2252.26+217.94</f>
        <v>5249.08</v>
      </c>
    </row>
    <row r="188" spans="1:4" ht="20.100000000000001" customHeight="1" x14ac:dyDescent="0.25">
      <c r="A188" s="5" t="s">
        <v>173</v>
      </c>
      <c r="B188" s="5" t="s">
        <v>205</v>
      </c>
      <c r="C188" s="18" t="s">
        <v>206</v>
      </c>
      <c r="D188" s="20">
        <v>3700</v>
      </c>
    </row>
    <row r="189" spans="1:4" ht="20.100000000000001" customHeight="1" x14ac:dyDescent="0.25">
      <c r="A189" s="5" t="s">
        <v>173</v>
      </c>
      <c r="B189" s="5" t="s">
        <v>388</v>
      </c>
      <c r="C189" s="12" t="s">
        <v>73</v>
      </c>
      <c r="D189" s="20">
        <v>1000</v>
      </c>
    </row>
    <row r="190" spans="1:4" ht="20.100000000000001" customHeight="1" x14ac:dyDescent="0.25">
      <c r="A190" s="5" t="s">
        <v>173</v>
      </c>
      <c r="B190" s="5" t="s">
        <v>207</v>
      </c>
      <c r="C190" s="12" t="s">
        <v>73</v>
      </c>
      <c r="D190" s="20">
        <v>1000</v>
      </c>
    </row>
    <row r="191" spans="1:4" ht="20.100000000000001" customHeight="1" x14ac:dyDescent="0.25">
      <c r="A191" s="5" t="s">
        <v>173</v>
      </c>
      <c r="B191" s="5" t="s">
        <v>208</v>
      </c>
      <c r="C191" s="18" t="s">
        <v>73</v>
      </c>
      <c r="D191" s="20">
        <v>144</v>
      </c>
    </row>
    <row r="192" spans="1:4" ht="20.100000000000001" customHeight="1" x14ac:dyDescent="0.25">
      <c r="A192" s="5" t="s">
        <v>173</v>
      </c>
      <c r="B192" s="5" t="s">
        <v>209</v>
      </c>
      <c r="C192" s="18" t="s">
        <v>37</v>
      </c>
      <c r="D192" s="20">
        <v>286.11</v>
      </c>
    </row>
    <row r="193" spans="1:4" ht="20.100000000000001" customHeight="1" x14ac:dyDescent="0.25">
      <c r="A193" s="5" t="s">
        <v>173</v>
      </c>
      <c r="B193" s="5" t="s">
        <v>210</v>
      </c>
      <c r="C193" s="18" t="s">
        <v>37</v>
      </c>
      <c r="D193" s="20">
        <v>1528.61</v>
      </c>
    </row>
    <row r="194" spans="1:4" ht="20.100000000000001" customHeight="1" x14ac:dyDescent="0.25">
      <c r="A194" s="5" t="s">
        <v>173</v>
      </c>
      <c r="B194" s="5" t="s">
        <v>211</v>
      </c>
      <c r="C194" s="18" t="s">
        <v>37</v>
      </c>
      <c r="D194" s="20">
        <v>276.88</v>
      </c>
    </row>
    <row r="195" spans="1:4" ht="20.100000000000001" customHeight="1" x14ac:dyDescent="0.25">
      <c r="A195" s="5" t="s">
        <v>173</v>
      </c>
      <c r="B195" s="5" t="s">
        <v>212</v>
      </c>
      <c r="C195" s="18" t="s">
        <v>149</v>
      </c>
      <c r="D195" s="20">
        <v>266.95</v>
      </c>
    </row>
    <row r="196" spans="1:4" ht="20.100000000000001" customHeight="1" x14ac:dyDescent="0.25">
      <c r="A196" s="5" t="s">
        <v>173</v>
      </c>
      <c r="B196" s="5" t="s">
        <v>213</v>
      </c>
      <c r="C196" s="18" t="s">
        <v>37</v>
      </c>
      <c r="D196" s="20">
        <v>831.42</v>
      </c>
    </row>
    <row r="197" spans="1:4" ht="20.100000000000001" customHeight="1" x14ac:dyDescent="0.25">
      <c r="A197" s="5" t="s">
        <v>173</v>
      </c>
      <c r="B197" s="5" t="s">
        <v>214</v>
      </c>
      <c r="C197" s="18" t="s">
        <v>215</v>
      </c>
      <c r="D197" s="20">
        <v>400</v>
      </c>
    </row>
    <row r="198" spans="1:4" ht="20.100000000000001" customHeight="1" x14ac:dyDescent="0.25">
      <c r="A198" s="5" t="s">
        <v>173</v>
      </c>
      <c r="B198" s="5" t="s">
        <v>216</v>
      </c>
      <c r="C198" s="18" t="s">
        <v>217</v>
      </c>
      <c r="D198" s="20">
        <v>985</v>
      </c>
    </row>
    <row r="199" spans="1:4" ht="20.100000000000001" customHeight="1" x14ac:dyDescent="0.25">
      <c r="A199" s="5" t="s">
        <v>173</v>
      </c>
      <c r="B199" s="5" t="s">
        <v>218</v>
      </c>
      <c r="C199" s="18" t="s">
        <v>37</v>
      </c>
      <c r="D199" s="20">
        <v>1870</v>
      </c>
    </row>
    <row r="200" spans="1:4" ht="20.100000000000001" customHeight="1" x14ac:dyDescent="0.25">
      <c r="A200" s="5" t="s">
        <v>173</v>
      </c>
      <c r="B200" s="5" t="s">
        <v>219</v>
      </c>
      <c r="C200" s="18" t="s">
        <v>220</v>
      </c>
      <c r="D200" s="20">
        <v>588.45000000000005</v>
      </c>
    </row>
    <row r="201" spans="1:4" ht="20.100000000000001" customHeight="1" x14ac:dyDescent="0.25">
      <c r="A201" s="5" t="s">
        <v>173</v>
      </c>
      <c r="B201" s="5" t="s">
        <v>221</v>
      </c>
      <c r="C201" s="18" t="s">
        <v>37</v>
      </c>
      <c r="D201" s="20">
        <v>2932.98</v>
      </c>
    </row>
    <row r="202" spans="1:4" ht="20.100000000000001" customHeight="1" x14ac:dyDescent="0.25">
      <c r="A202" s="5" t="s">
        <v>173</v>
      </c>
      <c r="B202" s="5" t="s">
        <v>222</v>
      </c>
      <c r="C202" s="18" t="s">
        <v>223</v>
      </c>
      <c r="D202" s="20">
        <v>10609.26</v>
      </c>
    </row>
    <row r="203" spans="1:4" ht="20.100000000000001" customHeight="1" x14ac:dyDescent="0.25">
      <c r="A203" s="5" t="s">
        <v>173</v>
      </c>
      <c r="B203" s="5" t="s">
        <v>5</v>
      </c>
      <c r="C203" s="18" t="s">
        <v>8</v>
      </c>
      <c r="D203" s="20">
        <f>235.58+24.3</f>
        <v>259.88</v>
      </c>
    </row>
    <row r="204" spans="1:4" ht="20.100000000000001" customHeight="1" x14ac:dyDescent="0.25">
      <c r="A204" s="5" t="s">
        <v>189</v>
      </c>
      <c r="B204" s="5" t="s">
        <v>5</v>
      </c>
      <c r="C204" s="18" t="s">
        <v>34</v>
      </c>
      <c r="D204" s="20">
        <v>2352.92</v>
      </c>
    </row>
    <row r="205" spans="1:4" ht="20.100000000000001" customHeight="1" x14ac:dyDescent="0.25">
      <c r="A205" s="5" t="s">
        <v>188</v>
      </c>
      <c r="B205" s="5" t="s">
        <v>112</v>
      </c>
      <c r="C205" s="18" t="s">
        <v>389</v>
      </c>
      <c r="D205" s="20">
        <v>18550.88</v>
      </c>
    </row>
    <row r="206" spans="1:4" ht="20.100000000000001" customHeight="1" x14ac:dyDescent="0.25">
      <c r="A206" s="5" t="s">
        <v>187</v>
      </c>
      <c r="B206" s="5" t="s">
        <v>5</v>
      </c>
      <c r="C206" s="18" t="s">
        <v>35</v>
      </c>
      <c r="D206" s="20">
        <v>8055.48</v>
      </c>
    </row>
    <row r="207" spans="1:4" ht="20.100000000000001" customHeight="1" x14ac:dyDescent="0.25">
      <c r="A207" s="5" t="s">
        <v>187</v>
      </c>
      <c r="B207" s="5" t="s">
        <v>5</v>
      </c>
      <c r="C207" s="18" t="s">
        <v>34</v>
      </c>
      <c r="D207" s="20">
        <f>3385.85+13597.21</f>
        <v>16983.059999999998</v>
      </c>
    </row>
    <row r="208" spans="1:4" ht="20.100000000000001" customHeight="1" x14ac:dyDescent="0.25">
      <c r="A208" s="5" t="s">
        <v>187</v>
      </c>
      <c r="B208" s="5" t="s">
        <v>197</v>
      </c>
      <c r="C208" s="18" t="s">
        <v>198</v>
      </c>
      <c r="D208" s="20">
        <v>3</v>
      </c>
    </row>
    <row r="209" spans="1:4" ht="20.100000000000001" customHeight="1" x14ac:dyDescent="0.25">
      <c r="A209" s="5" t="s">
        <v>187</v>
      </c>
      <c r="B209" s="5" t="s">
        <v>199</v>
      </c>
      <c r="C209" s="18" t="s">
        <v>198</v>
      </c>
      <c r="D209" s="20">
        <v>5.49</v>
      </c>
    </row>
    <row r="210" spans="1:4" ht="20.100000000000001" customHeight="1" x14ac:dyDescent="0.25">
      <c r="A210" s="5" t="s">
        <v>186</v>
      </c>
      <c r="B210" s="5" t="s">
        <v>385</v>
      </c>
      <c r="C210" s="18" t="s">
        <v>196</v>
      </c>
      <c r="D210" s="27">
        <v>63.24</v>
      </c>
    </row>
    <row r="211" spans="1:4" ht="20.100000000000001" customHeight="1" thickBot="1" x14ac:dyDescent="0.3">
      <c r="A211" s="21"/>
      <c r="B211" s="21"/>
      <c r="C211" s="22"/>
      <c r="D211" s="15">
        <f>SUM(D2:D210)</f>
        <v>1468041.3199999996</v>
      </c>
    </row>
    <row r="212" spans="1:4" ht="15.75" thickTop="1" x14ac:dyDescent="0.25"/>
  </sheetData>
  <sortState xmlns:xlrd2="http://schemas.microsoft.com/office/spreadsheetml/2017/richdata2" ref="A2:D210">
    <sortCondition ref="A2:A21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0374-4B27-458F-8FC1-0F387ED03CD7}">
  <dimension ref="A1:I187"/>
  <sheetViews>
    <sheetView tabSelected="1" topLeftCell="A2" workbookViewId="0">
      <selection activeCell="D27" sqref="D27"/>
    </sheetView>
  </sheetViews>
  <sheetFormatPr defaultRowHeight="15" x14ac:dyDescent="0.25"/>
  <cols>
    <col min="1" max="1" width="19" customWidth="1"/>
    <col min="2" max="2" width="47" customWidth="1"/>
    <col min="3" max="3" width="41.5703125" style="24" customWidth="1"/>
    <col min="4" max="4" width="30" customWidth="1"/>
  </cols>
  <sheetData>
    <row r="1" spans="1:9" ht="30.75" customHeight="1" x14ac:dyDescent="0.25">
      <c r="A1" s="3" t="s">
        <v>1</v>
      </c>
      <c r="B1" s="3" t="s">
        <v>0</v>
      </c>
      <c r="C1" s="23" t="s">
        <v>3</v>
      </c>
      <c r="D1" s="3" t="s">
        <v>2</v>
      </c>
      <c r="E1" s="1"/>
      <c r="F1" s="1"/>
      <c r="G1" s="1"/>
      <c r="H1" s="1"/>
      <c r="I1" s="1"/>
    </row>
    <row r="2" spans="1:9" ht="20.100000000000001" customHeight="1" x14ac:dyDescent="0.25">
      <c r="A2" s="5" t="s">
        <v>411</v>
      </c>
      <c r="B2" s="5" t="s">
        <v>5</v>
      </c>
      <c r="C2" s="12" t="s">
        <v>35</v>
      </c>
      <c r="D2" s="27">
        <f>200+1752.8+1988.2</f>
        <v>3941</v>
      </c>
    </row>
    <row r="3" spans="1:9" ht="20.100000000000001" customHeight="1" x14ac:dyDescent="0.25">
      <c r="A3" s="5" t="s">
        <v>411</v>
      </c>
      <c r="B3" s="5" t="s">
        <v>527</v>
      </c>
      <c r="C3" s="12" t="s">
        <v>528</v>
      </c>
      <c r="D3" s="27">
        <v>854</v>
      </c>
    </row>
    <row r="4" spans="1:9" ht="20.100000000000001" customHeight="1" x14ac:dyDescent="0.25">
      <c r="A4" s="5" t="s">
        <v>411</v>
      </c>
      <c r="B4" s="5" t="s">
        <v>529</v>
      </c>
      <c r="C4" s="12" t="s">
        <v>37</v>
      </c>
      <c r="D4" s="27">
        <v>56.75</v>
      </c>
    </row>
    <row r="5" spans="1:9" ht="20.100000000000001" customHeight="1" x14ac:dyDescent="0.25">
      <c r="A5" s="5" t="s">
        <v>411</v>
      </c>
      <c r="B5" s="5" t="s">
        <v>365</v>
      </c>
      <c r="C5" s="12" t="s">
        <v>236</v>
      </c>
      <c r="D5" s="27">
        <v>2070</v>
      </c>
    </row>
    <row r="6" spans="1:9" ht="20.100000000000001" customHeight="1" x14ac:dyDescent="0.25">
      <c r="A6" s="5" t="s">
        <v>411</v>
      </c>
      <c r="B6" s="5" t="s">
        <v>370</v>
      </c>
      <c r="C6" s="12" t="s">
        <v>66</v>
      </c>
      <c r="D6" s="27">
        <v>14825</v>
      </c>
    </row>
    <row r="7" spans="1:9" ht="20.100000000000001" customHeight="1" x14ac:dyDescent="0.25">
      <c r="A7" s="5" t="s">
        <v>411</v>
      </c>
      <c r="B7" s="5" t="s">
        <v>336</v>
      </c>
      <c r="C7" s="12" t="s">
        <v>530</v>
      </c>
      <c r="D7" s="27">
        <v>22052.11</v>
      </c>
    </row>
    <row r="8" spans="1:9" ht="20.100000000000001" customHeight="1" x14ac:dyDescent="0.25">
      <c r="A8" s="5" t="s">
        <v>411</v>
      </c>
      <c r="B8" s="5" t="s">
        <v>139</v>
      </c>
      <c r="C8" s="12" t="s">
        <v>531</v>
      </c>
      <c r="D8" s="27">
        <v>13587.85</v>
      </c>
    </row>
    <row r="9" spans="1:9" ht="20.100000000000001" customHeight="1" x14ac:dyDescent="0.25">
      <c r="A9" s="5" t="s">
        <v>411</v>
      </c>
      <c r="B9" s="5" t="s">
        <v>532</v>
      </c>
      <c r="C9" s="12" t="s">
        <v>533</v>
      </c>
      <c r="D9" s="27">
        <v>8675</v>
      </c>
    </row>
    <row r="10" spans="1:9" ht="20.100000000000001" customHeight="1" x14ac:dyDescent="0.25">
      <c r="A10" s="5" t="s">
        <v>411</v>
      </c>
      <c r="B10" s="5" t="s">
        <v>159</v>
      </c>
      <c r="C10" s="12" t="s">
        <v>345</v>
      </c>
      <c r="D10" s="27">
        <v>7930.27</v>
      </c>
    </row>
    <row r="11" spans="1:9" ht="20.100000000000001" customHeight="1" x14ac:dyDescent="0.25">
      <c r="A11" s="5" t="s">
        <v>411</v>
      </c>
      <c r="B11" s="5" t="s">
        <v>350</v>
      </c>
      <c r="C11" s="12" t="s">
        <v>534</v>
      </c>
      <c r="D11" s="27">
        <v>200</v>
      </c>
    </row>
    <row r="12" spans="1:9" ht="20.100000000000001" customHeight="1" x14ac:dyDescent="0.25">
      <c r="A12" s="5" t="s">
        <v>411</v>
      </c>
      <c r="B12" s="5" t="s">
        <v>535</v>
      </c>
      <c r="C12" s="12" t="s">
        <v>380</v>
      </c>
      <c r="D12" s="27">
        <v>35111.47</v>
      </c>
    </row>
    <row r="13" spans="1:9" ht="20.100000000000001" customHeight="1" x14ac:dyDescent="0.25">
      <c r="A13" s="5" t="s">
        <v>411</v>
      </c>
      <c r="B13" s="5" t="s">
        <v>536</v>
      </c>
      <c r="C13" s="12" t="s">
        <v>382</v>
      </c>
      <c r="D13" s="27">
        <v>7400</v>
      </c>
    </row>
    <row r="14" spans="1:9" ht="20.100000000000001" customHeight="1" x14ac:dyDescent="0.25">
      <c r="A14" s="5" t="s">
        <v>411</v>
      </c>
      <c r="B14" s="5" t="s">
        <v>97</v>
      </c>
      <c r="C14" s="12" t="s">
        <v>339</v>
      </c>
      <c r="D14" s="27">
        <v>2255</v>
      </c>
    </row>
    <row r="15" spans="1:9" ht="20.100000000000001" customHeight="1" x14ac:dyDescent="0.25">
      <c r="A15" s="5" t="s">
        <v>411</v>
      </c>
      <c r="B15" s="5" t="s">
        <v>537</v>
      </c>
      <c r="C15" s="12" t="s">
        <v>538</v>
      </c>
      <c r="D15" s="27">
        <v>3400</v>
      </c>
    </row>
    <row r="16" spans="1:9" ht="20.100000000000001" customHeight="1" x14ac:dyDescent="0.25">
      <c r="A16" s="5" t="s">
        <v>411</v>
      </c>
      <c r="B16" s="5" t="s">
        <v>5</v>
      </c>
      <c r="C16" s="12" t="s">
        <v>35</v>
      </c>
      <c r="D16" s="27">
        <v>250</v>
      </c>
    </row>
    <row r="17" spans="1:4" ht="20.100000000000001" customHeight="1" x14ac:dyDescent="0.25">
      <c r="A17" s="5" t="s">
        <v>411</v>
      </c>
      <c r="B17" s="5" t="s">
        <v>539</v>
      </c>
      <c r="C17" s="12" t="s">
        <v>149</v>
      </c>
      <c r="D17" s="27">
        <v>2519.0500000000002</v>
      </c>
    </row>
    <row r="18" spans="1:4" ht="20.100000000000001" customHeight="1" x14ac:dyDescent="0.25">
      <c r="A18" s="5" t="s">
        <v>411</v>
      </c>
      <c r="B18" s="5" t="s">
        <v>5</v>
      </c>
      <c r="C18" s="12" t="s">
        <v>34</v>
      </c>
      <c r="D18" s="27">
        <v>19081.29</v>
      </c>
    </row>
    <row r="19" spans="1:4" ht="20.100000000000001" customHeight="1" x14ac:dyDescent="0.25">
      <c r="A19" s="5" t="s">
        <v>411</v>
      </c>
      <c r="B19" s="5" t="s">
        <v>5</v>
      </c>
      <c r="C19" s="12" t="s">
        <v>8</v>
      </c>
      <c r="D19" s="27">
        <v>746</v>
      </c>
    </row>
    <row r="20" spans="1:4" ht="20.100000000000001" customHeight="1" x14ac:dyDescent="0.25">
      <c r="A20" s="5" t="s">
        <v>411</v>
      </c>
      <c r="B20" s="6" t="s">
        <v>20</v>
      </c>
      <c r="C20" s="9" t="s">
        <v>21</v>
      </c>
      <c r="D20" s="27">
        <v>640.5</v>
      </c>
    </row>
    <row r="21" spans="1:4" ht="20.100000000000001" customHeight="1" x14ac:dyDescent="0.25">
      <c r="A21" s="5" t="s">
        <v>411</v>
      </c>
      <c r="B21" s="5" t="s">
        <v>386</v>
      </c>
      <c r="C21" s="11" t="s">
        <v>168</v>
      </c>
      <c r="D21" s="27">
        <v>1720.64</v>
      </c>
    </row>
    <row r="22" spans="1:4" ht="20.100000000000001" customHeight="1" x14ac:dyDescent="0.25">
      <c r="A22" s="5" t="s">
        <v>411</v>
      </c>
      <c r="B22" s="5" t="s">
        <v>385</v>
      </c>
      <c r="C22" s="18" t="s">
        <v>196</v>
      </c>
      <c r="D22" s="27">
        <v>31.76</v>
      </c>
    </row>
    <row r="23" spans="1:4" ht="20.100000000000001" customHeight="1" x14ac:dyDescent="0.25">
      <c r="A23" s="5" t="s">
        <v>410</v>
      </c>
      <c r="B23" s="5" t="s">
        <v>5</v>
      </c>
      <c r="C23" s="12" t="s">
        <v>35</v>
      </c>
      <c r="D23" s="27">
        <f>1593.72+245.19+177.02+6767.61+1988.74+3060+800+3600+4252</f>
        <v>22484.28</v>
      </c>
    </row>
    <row r="24" spans="1:4" ht="20.100000000000001" customHeight="1" x14ac:dyDescent="0.25">
      <c r="A24" s="5" t="s">
        <v>410</v>
      </c>
      <c r="B24" s="5" t="s">
        <v>91</v>
      </c>
      <c r="C24" s="8" t="s">
        <v>92</v>
      </c>
      <c r="D24" s="27">
        <v>273.10000000000002</v>
      </c>
    </row>
    <row r="25" spans="1:4" ht="20.100000000000001" customHeight="1" x14ac:dyDescent="0.25">
      <c r="A25" s="5" t="s">
        <v>409</v>
      </c>
      <c r="B25" s="5" t="s">
        <v>525</v>
      </c>
      <c r="C25" s="12" t="s">
        <v>526</v>
      </c>
      <c r="D25" s="27">
        <v>452.54</v>
      </c>
    </row>
    <row r="26" spans="1:4" ht="20.100000000000001" customHeight="1" x14ac:dyDescent="0.25">
      <c r="A26" s="5" t="s">
        <v>409</v>
      </c>
      <c r="B26" s="5" t="s">
        <v>385</v>
      </c>
      <c r="C26" s="18" t="s">
        <v>436</v>
      </c>
      <c r="D26" s="27">
        <v>28.82</v>
      </c>
    </row>
    <row r="27" spans="1:4" ht="20.100000000000001" customHeight="1" x14ac:dyDescent="0.25">
      <c r="A27" s="5" t="s">
        <v>408</v>
      </c>
      <c r="B27" s="5" t="s">
        <v>385</v>
      </c>
      <c r="C27" s="18" t="s">
        <v>436</v>
      </c>
      <c r="D27" s="27">
        <v>62.15</v>
      </c>
    </row>
    <row r="28" spans="1:4" ht="20.100000000000001" customHeight="1" x14ac:dyDescent="0.25">
      <c r="A28" s="5" t="s">
        <v>396</v>
      </c>
      <c r="B28" s="5" t="s">
        <v>397</v>
      </c>
      <c r="C28" s="25" t="s">
        <v>398</v>
      </c>
      <c r="D28" s="28">
        <f>138.3+0.52</f>
        <v>138.82000000000002</v>
      </c>
    </row>
    <row r="29" spans="1:4" ht="20.100000000000001" customHeight="1" x14ac:dyDescent="0.25">
      <c r="A29" s="5" t="s">
        <v>396</v>
      </c>
      <c r="B29" s="5" t="s">
        <v>493</v>
      </c>
      <c r="C29" s="12" t="s">
        <v>494</v>
      </c>
      <c r="D29" s="27">
        <v>227</v>
      </c>
    </row>
    <row r="30" spans="1:4" ht="20.100000000000001" customHeight="1" x14ac:dyDescent="0.25">
      <c r="A30" s="5" t="s">
        <v>396</v>
      </c>
      <c r="B30" s="5" t="s">
        <v>310</v>
      </c>
      <c r="C30" s="12" t="s">
        <v>414</v>
      </c>
      <c r="D30" s="27">
        <v>650</v>
      </c>
    </row>
    <row r="31" spans="1:4" ht="20.100000000000001" customHeight="1" x14ac:dyDescent="0.25">
      <c r="A31" s="5" t="s">
        <v>396</v>
      </c>
      <c r="B31" s="5" t="s">
        <v>234</v>
      </c>
      <c r="C31" s="12" t="s">
        <v>37</v>
      </c>
      <c r="D31" s="27">
        <v>1312.9</v>
      </c>
    </row>
    <row r="32" spans="1:4" ht="20.100000000000001" customHeight="1" x14ac:dyDescent="0.25">
      <c r="A32" s="5" t="s">
        <v>396</v>
      </c>
      <c r="B32" s="5" t="s">
        <v>39</v>
      </c>
      <c r="C32" s="12" t="s">
        <v>495</v>
      </c>
      <c r="D32" s="27">
        <v>7853</v>
      </c>
    </row>
    <row r="33" spans="1:4" ht="20.100000000000001" customHeight="1" x14ac:dyDescent="0.25">
      <c r="A33" s="5" t="s">
        <v>396</v>
      </c>
      <c r="B33" s="5" t="s">
        <v>496</v>
      </c>
      <c r="C33" s="12" t="s">
        <v>37</v>
      </c>
      <c r="D33" s="27">
        <v>40.97</v>
      </c>
    </row>
    <row r="34" spans="1:4" ht="20.100000000000001" customHeight="1" x14ac:dyDescent="0.25">
      <c r="A34" s="5" t="s">
        <v>396</v>
      </c>
      <c r="B34" s="5" t="s">
        <v>497</v>
      </c>
      <c r="C34" s="12" t="s">
        <v>37</v>
      </c>
      <c r="D34" s="27">
        <v>779.1</v>
      </c>
    </row>
    <row r="35" spans="1:4" ht="20.100000000000001" customHeight="1" x14ac:dyDescent="0.25">
      <c r="A35" s="5" t="s">
        <v>396</v>
      </c>
      <c r="B35" s="5" t="s">
        <v>270</v>
      </c>
      <c r="C35" s="12" t="s">
        <v>498</v>
      </c>
      <c r="D35" s="27">
        <v>3500</v>
      </c>
    </row>
    <row r="36" spans="1:4" ht="20.100000000000001" customHeight="1" x14ac:dyDescent="0.25">
      <c r="A36" s="5" t="s">
        <v>396</v>
      </c>
      <c r="B36" s="5" t="s">
        <v>271</v>
      </c>
      <c r="C36" s="12" t="s">
        <v>499</v>
      </c>
      <c r="D36" s="27">
        <v>8550</v>
      </c>
    </row>
    <row r="37" spans="1:4" ht="20.100000000000001" customHeight="1" x14ac:dyDescent="0.25">
      <c r="A37" s="5" t="s">
        <v>396</v>
      </c>
      <c r="B37" s="5" t="s">
        <v>500</v>
      </c>
      <c r="C37" s="12" t="s">
        <v>37</v>
      </c>
      <c r="D37" s="27">
        <v>1412.67</v>
      </c>
    </row>
    <row r="38" spans="1:4" ht="20.100000000000001" customHeight="1" x14ac:dyDescent="0.25">
      <c r="A38" s="5" t="s">
        <v>396</v>
      </c>
      <c r="B38" s="5" t="s">
        <v>501</v>
      </c>
      <c r="C38" s="12" t="s">
        <v>37</v>
      </c>
      <c r="D38" s="27">
        <v>3012.45</v>
      </c>
    </row>
    <row r="39" spans="1:4" ht="20.100000000000001" customHeight="1" x14ac:dyDescent="0.25">
      <c r="A39" s="5" t="s">
        <v>396</v>
      </c>
      <c r="B39" s="5" t="s">
        <v>319</v>
      </c>
      <c r="C39" s="12" t="s">
        <v>502</v>
      </c>
      <c r="D39" s="27">
        <v>4826</v>
      </c>
    </row>
    <row r="40" spans="1:4" ht="20.100000000000001" customHeight="1" x14ac:dyDescent="0.25">
      <c r="A40" s="5" t="s">
        <v>396</v>
      </c>
      <c r="B40" s="5" t="s">
        <v>320</v>
      </c>
      <c r="C40" s="12" t="s">
        <v>37</v>
      </c>
      <c r="D40" s="27">
        <v>328.93</v>
      </c>
    </row>
    <row r="41" spans="1:4" ht="20.100000000000001" customHeight="1" x14ac:dyDescent="0.25">
      <c r="A41" s="5" t="s">
        <v>396</v>
      </c>
      <c r="B41" s="5" t="s">
        <v>230</v>
      </c>
      <c r="C41" s="18" t="s">
        <v>137</v>
      </c>
      <c r="D41" s="27">
        <v>100.4</v>
      </c>
    </row>
    <row r="42" spans="1:4" ht="20.100000000000001" customHeight="1" x14ac:dyDescent="0.25">
      <c r="A42" s="5" t="s">
        <v>396</v>
      </c>
      <c r="B42" s="5" t="s">
        <v>330</v>
      </c>
      <c r="C42" s="12" t="s">
        <v>499</v>
      </c>
      <c r="D42" s="27">
        <v>1550</v>
      </c>
    </row>
    <row r="43" spans="1:4" ht="20.100000000000001" customHeight="1" x14ac:dyDescent="0.25">
      <c r="A43" s="5" t="s">
        <v>396</v>
      </c>
      <c r="B43" s="5" t="s">
        <v>503</v>
      </c>
      <c r="C43" s="12" t="s">
        <v>37</v>
      </c>
      <c r="D43" s="27">
        <v>210</v>
      </c>
    </row>
    <row r="44" spans="1:4" ht="20.100000000000001" customHeight="1" x14ac:dyDescent="0.25">
      <c r="A44" s="5" t="s">
        <v>396</v>
      </c>
      <c r="B44" s="5" t="s">
        <v>504</v>
      </c>
      <c r="C44" s="12" t="s">
        <v>505</v>
      </c>
      <c r="D44" s="27">
        <v>22785.21</v>
      </c>
    </row>
    <row r="45" spans="1:4" ht="20.100000000000001" customHeight="1" x14ac:dyDescent="0.25">
      <c r="A45" s="5" t="s">
        <v>396</v>
      </c>
      <c r="B45" s="5" t="s">
        <v>323</v>
      </c>
      <c r="C45" s="12" t="s">
        <v>37</v>
      </c>
      <c r="D45" s="27">
        <v>86.34</v>
      </c>
    </row>
    <row r="46" spans="1:4" ht="20.100000000000001" customHeight="1" x14ac:dyDescent="0.25">
      <c r="A46" s="5" t="s">
        <v>396</v>
      </c>
      <c r="B46" s="5" t="s">
        <v>506</v>
      </c>
      <c r="C46" s="12" t="s">
        <v>37</v>
      </c>
      <c r="D46" s="27">
        <v>306.66000000000003</v>
      </c>
    </row>
    <row r="47" spans="1:4" ht="20.100000000000001" customHeight="1" x14ac:dyDescent="0.25">
      <c r="A47" s="5" t="s">
        <v>396</v>
      </c>
      <c r="B47" s="5" t="s">
        <v>507</v>
      </c>
      <c r="C47" s="12" t="s">
        <v>508</v>
      </c>
      <c r="D47" s="27">
        <v>12850</v>
      </c>
    </row>
    <row r="48" spans="1:4" ht="20.100000000000001" customHeight="1" x14ac:dyDescent="0.25">
      <c r="A48" s="5" t="s">
        <v>396</v>
      </c>
      <c r="B48" s="5" t="s">
        <v>119</v>
      </c>
      <c r="C48" s="12" t="s">
        <v>37</v>
      </c>
      <c r="D48" s="27">
        <v>3780</v>
      </c>
    </row>
    <row r="49" spans="1:4" ht="20.100000000000001" customHeight="1" x14ac:dyDescent="0.25">
      <c r="A49" s="5" t="s">
        <v>396</v>
      </c>
      <c r="B49" s="5" t="s">
        <v>64</v>
      </c>
      <c r="C49" s="12" t="s">
        <v>37</v>
      </c>
      <c r="D49" s="27">
        <v>259</v>
      </c>
    </row>
    <row r="50" spans="1:4" ht="20.100000000000001" customHeight="1" x14ac:dyDescent="0.25">
      <c r="A50" s="5" t="s">
        <v>396</v>
      </c>
      <c r="B50" s="5" t="s">
        <v>71</v>
      </c>
      <c r="C50" s="12" t="s">
        <v>37</v>
      </c>
      <c r="D50" s="27">
        <v>1924.74</v>
      </c>
    </row>
    <row r="51" spans="1:4" ht="20.100000000000001" customHeight="1" x14ac:dyDescent="0.25">
      <c r="A51" s="5" t="s">
        <v>396</v>
      </c>
      <c r="B51" s="5" t="s">
        <v>509</v>
      </c>
      <c r="C51" s="12" t="s">
        <v>510</v>
      </c>
      <c r="D51" s="27">
        <v>291.77</v>
      </c>
    </row>
    <row r="52" spans="1:4" ht="20.100000000000001" customHeight="1" x14ac:dyDescent="0.25">
      <c r="A52" s="5" t="s">
        <v>396</v>
      </c>
      <c r="B52" s="5" t="s">
        <v>511</v>
      </c>
      <c r="C52" s="12" t="s">
        <v>37</v>
      </c>
      <c r="D52" s="27">
        <v>572</v>
      </c>
    </row>
    <row r="53" spans="1:4" ht="20.100000000000001" customHeight="1" x14ac:dyDescent="0.25">
      <c r="A53" s="5" t="s">
        <v>396</v>
      </c>
      <c r="B53" s="5" t="s">
        <v>512</v>
      </c>
      <c r="C53" s="12" t="s">
        <v>294</v>
      </c>
      <c r="D53" s="27">
        <v>1610.44</v>
      </c>
    </row>
    <row r="54" spans="1:4" ht="20.100000000000001" customHeight="1" x14ac:dyDescent="0.25">
      <c r="A54" s="5" t="s">
        <v>396</v>
      </c>
      <c r="B54" s="5" t="s">
        <v>95</v>
      </c>
      <c r="C54" s="12" t="s">
        <v>513</v>
      </c>
      <c r="D54" s="27">
        <v>240</v>
      </c>
    </row>
    <row r="55" spans="1:4" ht="20.100000000000001" customHeight="1" x14ac:dyDescent="0.25">
      <c r="A55" s="5" t="s">
        <v>396</v>
      </c>
      <c r="B55" s="5" t="s">
        <v>467</v>
      </c>
      <c r="C55" s="12" t="s">
        <v>514</v>
      </c>
      <c r="D55" s="27">
        <v>4747.12</v>
      </c>
    </row>
    <row r="56" spans="1:4" ht="20.100000000000001" customHeight="1" x14ac:dyDescent="0.25">
      <c r="A56" s="5" t="s">
        <v>396</v>
      </c>
      <c r="B56" s="5" t="s">
        <v>364</v>
      </c>
      <c r="C56" s="12" t="s">
        <v>149</v>
      </c>
      <c r="D56" s="27">
        <v>1257.9100000000001</v>
      </c>
    </row>
    <row r="57" spans="1:4" ht="32.25" customHeight="1" x14ac:dyDescent="0.25">
      <c r="A57" s="5" t="s">
        <v>396</v>
      </c>
      <c r="B57" s="5" t="s">
        <v>123</v>
      </c>
      <c r="C57" s="12" t="s">
        <v>516</v>
      </c>
      <c r="D57" s="27">
        <v>720.3</v>
      </c>
    </row>
    <row r="58" spans="1:4" ht="20.100000000000001" customHeight="1" x14ac:dyDescent="0.25">
      <c r="A58" s="5" t="s">
        <v>396</v>
      </c>
      <c r="B58" s="5" t="s">
        <v>515</v>
      </c>
      <c r="C58" s="12" t="s">
        <v>250</v>
      </c>
      <c r="D58" s="27">
        <v>12800</v>
      </c>
    </row>
    <row r="59" spans="1:4" ht="20.100000000000001" customHeight="1" x14ac:dyDescent="0.25">
      <c r="A59" s="5" t="s">
        <v>396</v>
      </c>
      <c r="B59" s="5" t="s">
        <v>448</v>
      </c>
      <c r="C59" s="12" t="s">
        <v>517</v>
      </c>
      <c r="D59" s="27">
        <v>213.09</v>
      </c>
    </row>
    <row r="60" spans="1:4" ht="20.100000000000001" customHeight="1" x14ac:dyDescent="0.25">
      <c r="A60" s="5" t="s">
        <v>396</v>
      </c>
      <c r="B60" s="5" t="s">
        <v>143</v>
      </c>
      <c r="C60" s="12" t="s">
        <v>37</v>
      </c>
      <c r="D60" s="27">
        <v>190.12</v>
      </c>
    </row>
    <row r="61" spans="1:4" ht="20.100000000000001" customHeight="1" x14ac:dyDescent="0.25">
      <c r="A61" s="5" t="s">
        <v>396</v>
      </c>
      <c r="B61" s="5" t="s">
        <v>518</v>
      </c>
      <c r="C61" s="12" t="s">
        <v>519</v>
      </c>
      <c r="D61" s="27">
        <v>19417.96</v>
      </c>
    </row>
    <row r="62" spans="1:4" ht="20.100000000000001" customHeight="1" x14ac:dyDescent="0.25">
      <c r="A62" s="5" t="s">
        <v>396</v>
      </c>
      <c r="B62" s="5" t="s">
        <v>216</v>
      </c>
      <c r="C62" s="12" t="s">
        <v>37</v>
      </c>
      <c r="D62" s="27">
        <v>385</v>
      </c>
    </row>
    <row r="63" spans="1:4" ht="20.100000000000001" customHeight="1" x14ac:dyDescent="0.25">
      <c r="A63" s="5" t="s">
        <v>396</v>
      </c>
      <c r="B63" s="5" t="s">
        <v>5</v>
      </c>
      <c r="C63" s="12" t="s">
        <v>35</v>
      </c>
      <c r="D63" s="27">
        <v>265.62</v>
      </c>
    </row>
    <row r="64" spans="1:4" ht="20.100000000000001" customHeight="1" x14ac:dyDescent="0.25">
      <c r="A64" s="5" t="s">
        <v>396</v>
      </c>
      <c r="B64" s="5" t="s">
        <v>218</v>
      </c>
      <c r="C64" s="12" t="s">
        <v>37</v>
      </c>
      <c r="D64" s="27">
        <v>4575</v>
      </c>
    </row>
    <row r="65" spans="1:4" ht="20.100000000000001" customHeight="1" x14ac:dyDescent="0.25">
      <c r="A65" s="5" t="s">
        <v>396</v>
      </c>
      <c r="B65" s="5" t="s">
        <v>520</v>
      </c>
      <c r="C65" s="12" t="s">
        <v>37</v>
      </c>
      <c r="D65" s="27">
        <v>150</v>
      </c>
    </row>
    <row r="66" spans="1:4" ht="20.100000000000001" customHeight="1" x14ac:dyDescent="0.25">
      <c r="A66" s="5" t="s">
        <v>396</v>
      </c>
      <c r="B66" s="5" t="s">
        <v>5</v>
      </c>
      <c r="C66" s="12" t="s">
        <v>35</v>
      </c>
      <c r="D66" s="27">
        <f>350+244+22.95+11016+350+31.5</f>
        <v>12014.45</v>
      </c>
    </row>
    <row r="67" spans="1:4" ht="20.100000000000001" customHeight="1" x14ac:dyDescent="0.25">
      <c r="A67" s="5" t="s">
        <v>396</v>
      </c>
      <c r="B67" s="5" t="s">
        <v>521</v>
      </c>
      <c r="C67" s="12" t="s">
        <v>37</v>
      </c>
      <c r="D67" s="27">
        <v>1637.48</v>
      </c>
    </row>
    <row r="68" spans="1:4" ht="20.100000000000001" customHeight="1" x14ac:dyDescent="0.25">
      <c r="A68" s="5" t="s">
        <v>396</v>
      </c>
      <c r="B68" s="5" t="s">
        <v>522</v>
      </c>
      <c r="C68" s="12" t="s">
        <v>37</v>
      </c>
      <c r="D68" s="27">
        <v>1242</v>
      </c>
    </row>
    <row r="69" spans="1:4" ht="20.100000000000001" customHeight="1" x14ac:dyDescent="0.25">
      <c r="A69" s="5" t="s">
        <v>396</v>
      </c>
      <c r="B69" s="5" t="s">
        <v>385</v>
      </c>
      <c r="C69" s="18" t="s">
        <v>436</v>
      </c>
      <c r="D69" s="27">
        <v>31.56</v>
      </c>
    </row>
    <row r="70" spans="1:4" ht="20.100000000000001" customHeight="1" x14ac:dyDescent="0.25">
      <c r="A70" s="5" t="s">
        <v>396</v>
      </c>
      <c r="B70" s="5" t="s">
        <v>524</v>
      </c>
      <c r="C70" s="12" t="s">
        <v>523</v>
      </c>
      <c r="D70" s="27">
        <v>145736.73000000001</v>
      </c>
    </row>
    <row r="71" spans="1:4" ht="20.100000000000001" customHeight="1" x14ac:dyDescent="0.25">
      <c r="A71" s="5" t="s">
        <v>395</v>
      </c>
      <c r="B71" s="5" t="s">
        <v>5</v>
      </c>
      <c r="C71" s="25" t="s">
        <v>8</v>
      </c>
      <c r="D71" s="28">
        <f>84.94+0.06</f>
        <v>85</v>
      </c>
    </row>
    <row r="72" spans="1:4" ht="20.100000000000001" customHeight="1" x14ac:dyDescent="0.25">
      <c r="A72" s="5" t="s">
        <v>395</v>
      </c>
      <c r="B72" s="5" t="s">
        <v>5</v>
      </c>
      <c r="C72" s="12" t="s">
        <v>157</v>
      </c>
      <c r="D72" s="27">
        <f>460+301+260+356+87.5+87.5</f>
        <v>1552</v>
      </c>
    </row>
    <row r="73" spans="1:4" ht="20.100000000000001" customHeight="1" x14ac:dyDescent="0.25">
      <c r="A73" s="5" t="s">
        <v>395</v>
      </c>
      <c r="B73" s="5" t="s">
        <v>155</v>
      </c>
      <c r="C73" s="11" t="s">
        <v>490</v>
      </c>
      <c r="D73" s="27">
        <v>1070</v>
      </c>
    </row>
    <row r="74" spans="1:4" ht="20.100000000000001" customHeight="1" x14ac:dyDescent="0.25">
      <c r="A74" s="5" t="s">
        <v>395</v>
      </c>
      <c r="B74" s="5" t="s">
        <v>5</v>
      </c>
      <c r="C74" s="10" t="s">
        <v>154</v>
      </c>
      <c r="D74" s="27">
        <f>492.57+26.42+143.31</f>
        <v>662.3</v>
      </c>
    </row>
    <row r="75" spans="1:4" ht="20.100000000000001" customHeight="1" x14ac:dyDescent="0.25">
      <c r="A75" s="5" t="s">
        <v>395</v>
      </c>
      <c r="B75" s="5" t="s">
        <v>491</v>
      </c>
      <c r="C75" s="12" t="s">
        <v>66</v>
      </c>
      <c r="D75" s="27">
        <v>249</v>
      </c>
    </row>
    <row r="76" spans="1:4" ht="20.100000000000001" customHeight="1" x14ac:dyDescent="0.25">
      <c r="A76" s="5" t="s">
        <v>395</v>
      </c>
      <c r="B76" s="5" t="s">
        <v>492</v>
      </c>
      <c r="C76" s="12" t="s">
        <v>161</v>
      </c>
      <c r="D76" s="27">
        <v>44997.42</v>
      </c>
    </row>
    <row r="77" spans="1:4" ht="20.100000000000001" customHeight="1" x14ac:dyDescent="0.25">
      <c r="A77" s="5" t="s">
        <v>395</v>
      </c>
      <c r="B77" s="5" t="s">
        <v>385</v>
      </c>
      <c r="C77" s="18" t="s">
        <v>436</v>
      </c>
      <c r="D77" s="27">
        <v>63.39</v>
      </c>
    </row>
    <row r="78" spans="1:4" ht="20.100000000000001" customHeight="1" x14ac:dyDescent="0.25">
      <c r="A78" s="5" t="s">
        <v>407</v>
      </c>
      <c r="B78" s="5" t="s">
        <v>5</v>
      </c>
      <c r="C78" s="12" t="s">
        <v>35</v>
      </c>
      <c r="D78" s="27">
        <f>14260.77+514.12+15682.91+3600.76+998.24+1004.23+3248.66+3746+500+208</f>
        <v>43763.69</v>
      </c>
    </row>
    <row r="79" spans="1:4" ht="20.100000000000001" customHeight="1" x14ac:dyDescent="0.25">
      <c r="A79" s="5" t="s">
        <v>407</v>
      </c>
      <c r="B79" s="5" t="s">
        <v>264</v>
      </c>
      <c r="C79" s="12" t="s">
        <v>265</v>
      </c>
      <c r="D79" s="27">
        <v>1800.04</v>
      </c>
    </row>
    <row r="80" spans="1:4" ht="20.100000000000001" customHeight="1" x14ac:dyDescent="0.25">
      <c r="A80" s="5" t="s">
        <v>407</v>
      </c>
      <c r="B80" s="5" t="s">
        <v>489</v>
      </c>
      <c r="C80" s="12" t="s">
        <v>37</v>
      </c>
      <c r="D80" s="27">
        <v>4080</v>
      </c>
    </row>
    <row r="81" spans="1:4" ht="20.100000000000001" customHeight="1" x14ac:dyDescent="0.25">
      <c r="A81" s="5" t="s">
        <v>407</v>
      </c>
      <c r="B81" s="5" t="s">
        <v>57</v>
      </c>
      <c r="C81" s="12" t="s">
        <v>244</v>
      </c>
      <c r="D81" s="27">
        <v>3630</v>
      </c>
    </row>
    <row r="82" spans="1:4" ht="20.100000000000001" customHeight="1" x14ac:dyDescent="0.25">
      <c r="A82" s="5" t="s">
        <v>407</v>
      </c>
      <c r="B82" s="5" t="s">
        <v>385</v>
      </c>
      <c r="C82" s="18" t="s">
        <v>436</v>
      </c>
      <c r="D82" s="27">
        <v>29.01</v>
      </c>
    </row>
    <row r="83" spans="1:4" ht="20.100000000000001" customHeight="1" x14ac:dyDescent="0.25">
      <c r="A83" s="5" t="s">
        <v>406</v>
      </c>
      <c r="B83" s="5" t="s">
        <v>385</v>
      </c>
      <c r="C83" s="18" t="s">
        <v>436</v>
      </c>
      <c r="D83" s="27">
        <v>34.92</v>
      </c>
    </row>
    <row r="84" spans="1:4" ht="20.100000000000001" customHeight="1" x14ac:dyDescent="0.25">
      <c r="A84" s="5" t="s">
        <v>405</v>
      </c>
      <c r="B84" s="5" t="s">
        <v>477</v>
      </c>
      <c r="C84" s="12" t="s">
        <v>478</v>
      </c>
      <c r="D84" s="27">
        <v>22831.72</v>
      </c>
    </row>
    <row r="85" spans="1:4" ht="20.100000000000001" customHeight="1" x14ac:dyDescent="0.25">
      <c r="A85" s="5" t="s">
        <v>405</v>
      </c>
      <c r="B85" s="5" t="s">
        <v>355</v>
      </c>
      <c r="C85" s="12" t="s">
        <v>479</v>
      </c>
      <c r="D85" s="27">
        <v>2688</v>
      </c>
    </row>
    <row r="86" spans="1:4" ht="20.100000000000001" customHeight="1" x14ac:dyDescent="0.25">
      <c r="A86" s="5" t="s">
        <v>405</v>
      </c>
      <c r="B86" s="5" t="s">
        <v>481</v>
      </c>
      <c r="C86" s="12" t="s">
        <v>482</v>
      </c>
      <c r="D86" s="27">
        <v>4000</v>
      </c>
    </row>
    <row r="87" spans="1:4" ht="20.100000000000001" customHeight="1" x14ac:dyDescent="0.25">
      <c r="A87" s="5" t="s">
        <v>405</v>
      </c>
      <c r="B87" s="5" t="s">
        <v>483</v>
      </c>
      <c r="C87" s="12" t="s">
        <v>484</v>
      </c>
      <c r="D87" s="27">
        <v>300</v>
      </c>
    </row>
    <row r="88" spans="1:4" ht="20.100000000000001" customHeight="1" x14ac:dyDescent="0.25">
      <c r="A88" s="5" t="s">
        <v>405</v>
      </c>
      <c r="B88" s="5" t="s">
        <v>119</v>
      </c>
      <c r="C88" s="12" t="s">
        <v>37</v>
      </c>
      <c r="D88" s="27">
        <v>490</v>
      </c>
    </row>
    <row r="89" spans="1:4" ht="20.100000000000001" customHeight="1" x14ac:dyDescent="0.25">
      <c r="A89" s="5" t="s">
        <v>405</v>
      </c>
      <c r="B89" s="5" t="s">
        <v>5</v>
      </c>
      <c r="C89" s="12" t="s">
        <v>35</v>
      </c>
      <c r="D89" s="27">
        <v>650</v>
      </c>
    </row>
    <row r="90" spans="1:4" ht="20.100000000000001" customHeight="1" x14ac:dyDescent="0.25">
      <c r="A90" s="5" t="s">
        <v>405</v>
      </c>
      <c r="B90" s="5" t="s">
        <v>330</v>
      </c>
      <c r="C90" s="12" t="s">
        <v>485</v>
      </c>
      <c r="D90" s="27">
        <v>7600</v>
      </c>
    </row>
    <row r="91" spans="1:4" ht="20.100000000000001" customHeight="1" x14ac:dyDescent="0.25">
      <c r="A91" s="5" t="s">
        <v>405</v>
      </c>
      <c r="B91" s="5" t="s">
        <v>486</v>
      </c>
      <c r="C91" s="12" t="s">
        <v>348</v>
      </c>
      <c r="D91" s="27">
        <v>1200</v>
      </c>
    </row>
    <row r="92" spans="1:4" ht="20.100000000000001" customHeight="1" x14ac:dyDescent="0.25">
      <c r="A92" s="5" t="s">
        <v>405</v>
      </c>
      <c r="B92" s="5" t="s">
        <v>5</v>
      </c>
      <c r="C92" s="12" t="s">
        <v>35</v>
      </c>
      <c r="D92" s="27">
        <v>2880</v>
      </c>
    </row>
    <row r="93" spans="1:4" ht="20.100000000000001" customHeight="1" x14ac:dyDescent="0.25">
      <c r="A93" s="5" t="s">
        <v>405</v>
      </c>
      <c r="B93" s="5" t="s">
        <v>487</v>
      </c>
      <c r="C93" s="12" t="s">
        <v>66</v>
      </c>
      <c r="D93" s="27">
        <v>18436.8</v>
      </c>
    </row>
    <row r="94" spans="1:4" ht="20.100000000000001" customHeight="1" x14ac:dyDescent="0.25">
      <c r="A94" s="5" t="s">
        <v>405</v>
      </c>
      <c r="B94" s="5" t="s">
        <v>5</v>
      </c>
      <c r="C94" s="12" t="s">
        <v>35</v>
      </c>
      <c r="D94" s="27">
        <f>4009.39+6395.15+1852.47+4000+4000</f>
        <v>20257.009999999998</v>
      </c>
    </row>
    <row r="95" spans="1:4" ht="20.100000000000001" customHeight="1" x14ac:dyDescent="0.25">
      <c r="A95" s="5" t="s">
        <v>405</v>
      </c>
      <c r="B95" s="5" t="s">
        <v>488</v>
      </c>
      <c r="C95" s="12" t="s">
        <v>37</v>
      </c>
      <c r="D95" s="27">
        <v>313.17</v>
      </c>
    </row>
    <row r="96" spans="1:4" ht="20.100000000000001" customHeight="1" x14ac:dyDescent="0.25">
      <c r="A96" s="5" t="s">
        <v>405</v>
      </c>
      <c r="B96" s="5" t="s">
        <v>243</v>
      </c>
      <c r="C96" s="12" t="s">
        <v>244</v>
      </c>
      <c r="D96" s="27">
        <v>3220</v>
      </c>
    </row>
    <row r="97" spans="1:4" ht="20.100000000000001" customHeight="1" x14ac:dyDescent="0.25">
      <c r="A97" s="5" t="s">
        <v>405</v>
      </c>
      <c r="B97" s="5" t="s">
        <v>385</v>
      </c>
      <c r="C97" s="18" t="s">
        <v>436</v>
      </c>
      <c r="D97" s="27">
        <v>85.73</v>
      </c>
    </row>
    <row r="98" spans="1:4" ht="20.100000000000001" customHeight="1" x14ac:dyDescent="0.25">
      <c r="A98" s="5" t="s">
        <v>404</v>
      </c>
      <c r="B98" s="5" t="s">
        <v>5</v>
      </c>
      <c r="C98" s="12" t="s">
        <v>35</v>
      </c>
      <c r="D98" s="27">
        <f>4000+3200+500+500+4720</f>
        <v>12920</v>
      </c>
    </row>
    <row r="99" spans="1:4" ht="20.100000000000001" customHeight="1" x14ac:dyDescent="0.25">
      <c r="A99" s="5" t="s">
        <v>404</v>
      </c>
      <c r="B99" s="5" t="s">
        <v>385</v>
      </c>
      <c r="C99" s="18" t="s">
        <v>436</v>
      </c>
      <c r="D99" s="27">
        <v>33.9</v>
      </c>
    </row>
    <row r="100" spans="1:4" ht="20.100000000000001" customHeight="1" x14ac:dyDescent="0.25">
      <c r="A100" s="5" t="s">
        <v>394</v>
      </c>
      <c r="B100" s="5" t="s">
        <v>5</v>
      </c>
      <c r="C100" s="25" t="s">
        <v>8</v>
      </c>
      <c r="D100" s="28">
        <f>15+27</f>
        <v>42</v>
      </c>
    </row>
    <row r="101" spans="1:4" ht="20.100000000000001" customHeight="1" x14ac:dyDescent="0.25">
      <c r="A101" s="5" t="s">
        <v>394</v>
      </c>
      <c r="B101" s="5" t="s">
        <v>110</v>
      </c>
      <c r="C101" s="12" t="s">
        <v>476</v>
      </c>
      <c r="D101" s="27">
        <v>392962.09</v>
      </c>
    </row>
    <row r="102" spans="1:4" ht="20.100000000000001" customHeight="1" x14ac:dyDescent="0.25">
      <c r="A102" s="5" t="s">
        <v>403</v>
      </c>
      <c r="B102" s="5" t="s">
        <v>457</v>
      </c>
      <c r="C102" s="12" t="s">
        <v>37</v>
      </c>
      <c r="D102" s="27">
        <v>8869.35</v>
      </c>
    </row>
    <row r="103" spans="1:4" ht="20.100000000000001" customHeight="1" x14ac:dyDescent="0.25">
      <c r="A103" s="5" t="s">
        <v>403</v>
      </c>
      <c r="B103" s="5" t="s">
        <v>118</v>
      </c>
      <c r="C103" s="12" t="s">
        <v>37</v>
      </c>
      <c r="D103" s="27">
        <v>310.8</v>
      </c>
    </row>
    <row r="104" spans="1:4" ht="20.100000000000001" customHeight="1" x14ac:dyDescent="0.25">
      <c r="A104" s="5" t="s">
        <v>403</v>
      </c>
      <c r="B104" s="5" t="s">
        <v>139</v>
      </c>
      <c r="C104" s="12" t="s">
        <v>312</v>
      </c>
      <c r="D104" s="27">
        <v>4255.1899999999996</v>
      </c>
    </row>
    <row r="105" spans="1:4" ht="20.100000000000001" customHeight="1" x14ac:dyDescent="0.25">
      <c r="A105" s="5" t="s">
        <v>403</v>
      </c>
      <c r="B105" s="5" t="s">
        <v>335</v>
      </c>
      <c r="C105" s="12" t="s">
        <v>250</v>
      </c>
      <c r="D105" s="27">
        <v>16500</v>
      </c>
    </row>
    <row r="106" spans="1:4" ht="20.100000000000001" customHeight="1" x14ac:dyDescent="0.25">
      <c r="A106" s="5" t="s">
        <v>403</v>
      </c>
      <c r="B106" s="5" t="s">
        <v>39</v>
      </c>
      <c r="C106" s="12" t="s">
        <v>458</v>
      </c>
      <c r="D106" s="27">
        <v>6984</v>
      </c>
    </row>
    <row r="107" spans="1:4" ht="20.100000000000001" customHeight="1" x14ac:dyDescent="0.25">
      <c r="A107" s="5" t="s">
        <v>403</v>
      </c>
      <c r="B107" s="5" t="s">
        <v>459</v>
      </c>
      <c r="C107" s="12" t="s">
        <v>37</v>
      </c>
      <c r="D107" s="27">
        <v>2670</v>
      </c>
    </row>
    <row r="108" spans="1:4" ht="20.100000000000001" customHeight="1" x14ac:dyDescent="0.25">
      <c r="A108" s="5" t="s">
        <v>403</v>
      </c>
      <c r="B108" s="5" t="s">
        <v>44</v>
      </c>
      <c r="C108" s="12" t="s">
        <v>480</v>
      </c>
      <c r="D108" s="27">
        <v>1248</v>
      </c>
    </row>
    <row r="109" spans="1:4" ht="20.100000000000001" customHeight="1" x14ac:dyDescent="0.25">
      <c r="A109" s="5" t="s">
        <v>403</v>
      </c>
      <c r="B109" s="5" t="s">
        <v>460</v>
      </c>
      <c r="C109" s="12" t="s">
        <v>461</v>
      </c>
      <c r="D109" s="27">
        <v>142720.65</v>
      </c>
    </row>
    <row r="110" spans="1:4" ht="20.100000000000001" customHeight="1" x14ac:dyDescent="0.25">
      <c r="A110" s="5" t="s">
        <v>403</v>
      </c>
      <c r="B110" s="5" t="s">
        <v>462</v>
      </c>
      <c r="C110" s="12" t="s">
        <v>37</v>
      </c>
      <c r="D110" s="27">
        <v>1084.3499999999999</v>
      </c>
    </row>
    <row r="111" spans="1:4" ht="20.100000000000001" customHeight="1" x14ac:dyDescent="0.25">
      <c r="A111" s="5" t="s">
        <v>403</v>
      </c>
      <c r="B111" s="5" t="s">
        <v>49</v>
      </c>
      <c r="C111" s="12" t="s">
        <v>37</v>
      </c>
      <c r="D111" s="27">
        <v>2430.2199999999998</v>
      </c>
    </row>
    <row r="112" spans="1:4" ht="20.100000000000001" customHeight="1" x14ac:dyDescent="0.25">
      <c r="A112" s="5" t="s">
        <v>403</v>
      </c>
      <c r="B112" s="5" t="s">
        <v>50</v>
      </c>
      <c r="C112" s="12" t="s">
        <v>417</v>
      </c>
      <c r="D112" s="27">
        <v>5783.69</v>
      </c>
    </row>
    <row r="113" spans="1:4" ht="20.100000000000001" customHeight="1" x14ac:dyDescent="0.25">
      <c r="A113" s="5" t="s">
        <v>403</v>
      </c>
      <c r="B113" s="5" t="s">
        <v>321</v>
      </c>
      <c r="C113" s="12" t="s">
        <v>37</v>
      </c>
      <c r="D113" s="27">
        <v>1126</v>
      </c>
    </row>
    <row r="114" spans="1:4" ht="20.100000000000001" customHeight="1" x14ac:dyDescent="0.25">
      <c r="A114" s="5" t="s">
        <v>403</v>
      </c>
      <c r="B114" s="5" t="s">
        <v>463</v>
      </c>
      <c r="C114" s="12" t="s">
        <v>464</v>
      </c>
      <c r="D114" s="27">
        <v>289.5</v>
      </c>
    </row>
    <row r="115" spans="1:4" ht="20.100000000000001" customHeight="1" x14ac:dyDescent="0.25">
      <c r="A115" s="5" t="s">
        <v>403</v>
      </c>
      <c r="B115" s="5" t="s">
        <v>210</v>
      </c>
      <c r="C115" s="12" t="s">
        <v>37</v>
      </c>
      <c r="D115" s="27">
        <v>2010.49</v>
      </c>
    </row>
    <row r="116" spans="1:4" ht="20.100000000000001" customHeight="1" x14ac:dyDescent="0.25">
      <c r="A116" s="5" t="s">
        <v>403</v>
      </c>
      <c r="B116" s="5" t="s">
        <v>117</v>
      </c>
      <c r="C116" s="12" t="s">
        <v>465</v>
      </c>
      <c r="D116" s="27">
        <v>1580</v>
      </c>
    </row>
    <row r="117" spans="1:4" ht="20.100000000000001" customHeight="1" x14ac:dyDescent="0.25">
      <c r="A117" s="5" t="s">
        <v>403</v>
      </c>
      <c r="B117" s="5" t="s">
        <v>466</v>
      </c>
      <c r="C117" s="12" t="s">
        <v>37</v>
      </c>
      <c r="D117" s="27">
        <v>179.94</v>
      </c>
    </row>
    <row r="118" spans="1:4" ht="20.100000000000001" customHeight="1" x14ac:dyDescent="0.25">
      <c r="A118" s="5" t="s">
        <v>403</v>
      </c>
      <c r="B118" s="5" t="s">
        <v>467</v>
      </c>
      <c r="C118" s="12" t="s">
        <v>468</v>
      </c>
      <c r="D118" s="27">
        <v>1672</v>
      </c>
    </row>
    <row r="119" spans="1:4" ht="20.100000000000001" customHeight="1" x14ac:dyDescent="0.25">
      <c r="A119" s="5" t="s">
        <v>403</v>
      </c>
      <c r="B119" s="5" t="s">
        <v>469</v>
      </c>
      <c r="C119" s="12" t="s">
        <v>470</v>
      </c>
      <c r="D119" s="27">
        <v>39958.97</v>
      </c>
    </row>
    <row r="120" spans="1:4" ht="20.100000000000001" customHeight="1" x14ac:dyDescent="0.25">
      <c r="A120" s="5" t="s">
        <v>403</v>
      </c>
      <c r="B120" s="5" t="s">
        <v>5</v>
      </c>
      <c r="C120" s="12" t="s">
        <v>35</v>
      </c>
      <c r="D120" s="27">
        <f>302+366</f>
        <v>668</v>
      </c>
    </row>
    <row r="121" spans="1:4" ht="20.100000000000001" customHeight="1" x14ac:dyDescent="0.25">
      <c r="A121" s="5" t="s">
        <v>403</v>
      </c>
      <c r="B121" s="5" t="s">
        <v>471</v>
      </c>
      <c r="C121" s="12" t="s">
        <v>472</v>
      </c>
      <c r="D121" s="27">
        <v>4904.88</v>
      </c>
    </row>
    <row r="122" spans="1:4" ht="20.100000000000001" customHeight="1" x14ac:dyDescent="0.25">
      <c r="A122" s="5" t="s">
        <v>403</v>
      </c>
      <c r="B122" s="5" t="s">
        <v>473</v>
      </c>
      <c r="C122" s="12" t="s">
        <v>474</v>
      </c>
      <c r="D122" s="27">
        <v>35000</v>
      </c>
    </row>
    <row r="123" spans="1:4" ht="20.100000000000001" customHeight="1" x14ac:dyDescent="0.25">
      <c r="A123" s="5" t="s">
        <v>403</v>
      </c>
      <c r="B123" s="5" t="s">
        <v>475</v>
      </c>
      <c r="C123" s="12" t="s">
        <v>250</v>
      </c>
      <c r="D123" s="27">
        <v>30220</v>
      </c>
    </row>
    <row r="124" spans="1:4" ht="20.100000000000001" customHeight="1" x14ac:dyDescent="0.25">
      <c r="A124" s="5" t="s">
        <v>403</v>
      </c>
      <c r="B124" s="5" t="s">
        <v>291</v>
      </c>
      <c r="C124" s="12" t="s">
        <v>37</v>
      </c>
      <c r="D124" s="27">
        <v>71.59</v>
      </c>
    </row>
    <row r="125" spans="1:4" ht="20.100000000000001" customHeight="1" x14ac:dyDescent="0.25">
      <c r="A125" s="5" t="s">
        <v>403</v>
      </c>
      <c r="B125" s="5" t="s">
        <v>5</v>
      </c>
      <c r="C125" s="12" t="s">
        <v>35</v>
      </c>
      <c r="D125" s="27">
        <v>8957.9</v>
      </c>
    </row>
    <row r="126" spans="1:4" ht="20.100000000000001" customHeight="1" x14ac:dyDescent="0.25">
      <c r="A126" s="5" t="s">
        <v>403</v>
      </c>
      <c r="B126" s="5" t="s">
        <v>5</v>
      </c>
      <c r="C126" s="12" t="s">
        <v>8</v>
      </c>
      <c r="D126" s="27">
        <v>25</v>
      </c>
    </row>
    <row r="127" spans="1:4" ht="20.100000000000001" customHeight="1" x14ac:dyDescent="0.25">
      <c r="A127" s="5" t="s">
        <v>393</v>
      </c>
      <c r="B127" s="5" t="s">
        <v>5</v>
      </c>
      <c r="C127" s="25" t="s">
        <v>8</v>
      </c>
      <c r="D127" s="28">
        <v>6</v>
      </c>
    </row>
    <row r="128" spans="1:4" ht="20.100000000000001" customHeight="1" x14ac:dyDescent="0.25">
      <c r="A128" s="5" t="s">
        <v>393</v>
      </c>
      <c r="B128" s="5" t="s">
        <v>18</v>
      </c>
      <c r="C128" s="25" t="s">
        <v>22</v>
      </c>
      <c r="D128" s="28">
        <v>105.9</v>
      </c>
    </row>
    <row r="129" spans="1:4" ht="20.100000000000001" customHeight="1" x14ac:dyDescent="0.25">
      <c r="A129" s="5" t="s">
        <v>393</v>
      </c>
      <c r="B129" s="5" t="s">
        <v>5</v>
      </c>
      <c r="C129" s="12" t="s">
        <v>35</v>
      </c>
      <c r="D129" s="27">
        <f>10000+1400+2800</f>
        <v>14200</v>
      </c>
    </row>
    <row r="130" spans="1:4" ht="20.100000000000001" customHeight="1" x14ac:dyDescent="0.25">
      <c r="A130" s="5" t="s">
        <v>393</v>
      </c>
      <c r="B130" s="5" t="s">
        <v>438</v>
      </c>
      <c r="C130" s="12" t="s">
        <v>439</v>
      </c>
      <c r="D130" s="27">
        <v>2175</v>
      </c>
    </row>
    <row r="131" spans="1:4" ht="20.100000000000001" customHeight="1" x14ac:dyDescent="0.25">
      <c r="A131" s="5" t="s">
        <v>393</v>
      </c>
      <c r="B131" s="5" t="s">
        <v>241</v>
      </c>
      <c r="C131" s="12" t="s">
        <v>440</v>
      </c>
      <c r="D131" s="27">
        <v>56</v>
      </c>
    </row>
    <row r="132" spans="1:4" ht="20.100000000000001" customHeight="1" x14ac:dyDescent="0.25">
      <c r="A132" s="5" t="s">
        <v>393</v>
      </c>
      <c r="B132" s="5" t="s">
        <v>441</v>
      </c>
      <c r="C132" s="12" t="s">
        <v>37</v>
      </c>
      <c r="D132" s="27">
        <v>327.20999999999998</v>
      </c>
    </row>
    <row r="133" spans="1:4" ht="20.100000000000001" customHeight="1" x14ac:dyDescent="0.25">
      <c r="A133" s="5" t="s">
        <v>393</v>
      </c>
      <c r="B133" s="5" t="s">
        <v>442</v>
      </c>
      <c r="C133" s="12" t="s">
        <v>37</v>
      </c>
      <c r="D133" s="27">
        <v>2879.51</v>
      </c>
    </row>
    <row r="134" spans="1:4" ht="20.100000000000001" customHeight="1" x14ac:dyDescent="0.25">
      <c r="A134" s="5" t="s">
        <v>393</v>
      </c>
      <c r="B134" s="5" t="s">
        <v>282</v>
      </c>
      <c r="C134" s="12" t="s">
        <v>440</v>
      </c>
      <c r="D134" s="27">
        <v>635.5</v>
      </c>
    </row>
    <row r="135" spans="1:4" ht="20.100000000000001" customHeight="1" x14ac:dyDescent="0.25">
      <c r="A135" s="5" t="s">
        <v>393</v>
      </c>
      <c r="B135" s="5" t="s">
        <v>443</v>
      </c>
      <c r="C135" s="12" t="s">
        <v>37</v>
      </c>
      <c r="D135" s="27">
        <v>149.74</v>
      </c>
    </row>
    <row r="136" spans="1:4" ht="20.100000000000001" customHeight="1" x14ac:dyDescent="0.25">
      <c r="A136" s="5" t="s">
        <v>393</v>
      </c>
      <c r="B136" s="5" t="s">
        <v>62</v>
      </c>
      <c r="C136" s="12" t="s">
        <v>37</v>
      </c>
      <c r="D136" s="27">
        <v>321.58999999999997</v>
      </c>
    </row>
    <row r="137" spans="1:4" ht="20.100000000000001" customHeight="1" x14ac:dyDescent="0.25">
      <c r="A137" s="5" t="s">
        <v>393</v>
      </c>
      <c r="B137" s="5" t="s">
        <v>444</v>
      </c>
      <c r="C137" s="12" t="s">
        <v>37</v>
      </c>
      <c r="D137" s="27">
        <v>136.36000000000001</v>
      </c>
    </row>
    <row r="138" spans="1:4" ht="20.100000000000001" customHeight="1" x14ac:dyDescent="0.25">
      <c r="A138" s="5" t="s">
        <v>393</v>
      </c>
      <c r="B138" s="5" t="s">
        <v>289</v>
      </c>
      <c r="C138" s="12" t="s">
        <v>290</v>
      </c>
      <c r="D138" s="27">
        <v>7302.52</v>
      </c>
    </row>
    <row r="139" spans="1:4" ht="20.100000000000001" customHeight="1" x14ac:dyDescent="0.25">
      <c r="A139" s="5" t="s">
        <v>393</v>
      </c>
      <c r="B139" s="5" t="s">
        <v>445</v>
      </c>
      <c r="C139" s="12" t="s">
        <v>37</v>
      </c>
      <c r="D139" s="27">
        <v>81</v>
      </c>
    </row>
    <row r="140" spans="1:4" ht="20.100000000000001" customHeight="1" x14ac:dyDescent="0.25">
      <c r="A140" s="5" t="s">
        <v>393</v>
      </c>
      <c r="B140" s="5" t="s">
        <v>249</v>
      </c>
      <c r="C140" s="12" t="s">
        <v>446</v>
      </c>
      <c r="D140" s="27">
        <v>1200</v>
      </c>
    </row>
    <row r="141" spans="1:4" ht="20.100000000000001" customHeight="1" x14ac:dyDescent="0.25">
      <c r="A141" s="5" t="s">
        <v>393</v>
      </c>
      <c r="B141" s="5" t="s">
        <v>447</v>
      </c>
      <c r="C141" s="12" t="s">
        <v>37</v>
      </c>
      <c r="D141" s="27">
        <v>151.4</v>
      </c>
    </row>
    <row r="142" spans="1:4" ht="20.100000000000001" customHeight="1" x14ac:dyDescent="0.25">
      <c r="A142" s="5" t="s">
        <v>393</v>
      </c>
      <c r="B142" s="5" t="s">
        <v>448</v>
      </c>
      <c r="C142" s="12" t="s">
        <v>449</v>
      </c>
      <c r="D142" s="27">
        <v>242.91</v>
      </c>
    </row>
    <row r="143" spans="1:4" ht="20.100000000000001" customHeight="1" x14ac:dyDescent="0.25">
      <c r="A143" s="5" t="s">
        <v>393</v>
      </c>
      <c r="B143" s="5" t="s">
        <v>143</v>
      </c>
      <c r="C143" s="12" t="s">
        <v>37</v>
      </c>
      <c r="D143" s="27">
        <v>103.16</v>
      </c>
    </row>
    <row r="144" spans="1:4" ht="20.100000000000001" customHeight="1" x14ac:dyDescent="0.25">
      <c r="A144" s="5" t="s">
        <v>393</v>
      </c>
      <c r="B144" s="5" t="s">
        <v>450</v>
      </c>
      <c r="C144" s="12" t="s">
        <v>37</v>
      </c>
      <c r="D144" s="27">
        <v>887.04</v>
      </c>
    </row>
    <row r="145" spans="1:4" ht="20.100000000000001" customHeight="1" x14ac:dyDescent="0.25">
      <c r="A145" s="5" t="s">
        <v>393</v>
      </c>
      <c r="B145" s="5" t="s">
        <v>313</v>
      </c>
      <c r="C145" s="12" t="s">
        <v>250</v>
      </c>
      <c r="D145" s="27">
        <v>7360</v>
      </c>
    </row>
    <row r="146" spans="1:4" ht="20.100000000000001" customHeight="1" x14ac:dyDescent="0.25">
      <c r="A146" s="5" t="s">
        <v>393</v>
      </c>
      <c r="B146" s="5" t="s">
        <v>451</v>
      </c>
      <c r="C146" s="12" t="s">
        <v>107</v>
      </c>
      <c r="D146" s="27">
        <v>808</v>
      </c>
    </row>
    <row r="147" spans="1:4" ht="20.100000000000001" customHeight="1" x14ac:dyDescent="0.25">
      <c r="A147" s="5" t="s">
        <v>393</v>
      </c>
      <c r="B147" s="5" t="s">
        <v>452</v>
      </c>
      <c r="C147" s="12" t="s">
        <v>453</v>
      </c>
      <c r="D147" s="27">
        <v>283.64</v>
      </c>
    </row>
    <row r="148" spans="1:4" ht="20.100000000000001" customHeight="1" x14ac:dyDescent="0.25">
      <c r="A148" s="5" t="s">
        <v>393</v>
      </c>
      <c r="B148" s="5" t="s">
        <v>454</v>
      </c>
      <c r="C148" s="12" t="s">
        <v>37</v>
      </c>
      <c r="D148" s="27">
        <v>688.96</v>
      </c>
    </row>
    <row r="149" spans="1:4" ht="20.100000000000001" customHeight="1" x14ac:dyDescent="0.25">
      <c r="A149" s="5" t="s">
        <v>393</v>
      </c>
      <c r="B149" s="5" t="s">
        <v>455</v>
      </c>
      <c r="C149" s="12" t="s">
        <v>37</v>
      </c>
      <c r="D149" s="27">
        <v>53</v>
      </c>
    </row>
    <row r="150" spans="1:4" ht="20.100000000000001" customHeight="1" x14ac:dyDescent="0.25">
      <c r="A150" s="5" t="s">
        <v>393</v>
      </c>
      <c r="B150" s="5" t="s">
        <v>456</v>
      </c>
      <c r="C150" s="12" t="s">
        <v>73</v>
      </c>
      <c r="D150" s="27">
        <v>196.72</v>
      </c>
    </row>
    <row r="151" spans="1:4" ht="20.100000000000001" customHeight="1" x14ac:dyDescent="0.25">
      <c r="A151" s="5" t="s">
        <v>393</v>
      </c>
      <c r="B151" s="5" t="s">
        <v>5</v>
      </c>
      <c r="C151" s="12" t="s">
        <v>35</v>
      </c>
      <c r="D151" s="27">
        <v>320</v>
      </c>
    </row>
    <row r="152" spans="1:4" ht="20.100000000000001" customHeight="1" x14ac:dyDescent="0.25">
      <c r="A152" s="5" t="s">
        <v>392</v>
      </c>
      <c r="B152" s="5" t="s">
        <v>5</v>
      </c>
      <c r="C152" s="25" t="s">
        <v>8</v>
      </c>
      <c r="D152" s="28">
        <f>107+104.13</f>
        <v>211.13</v>
      </c>
    </row>
    <row r="153" spans="1:4" ht="20.100000000000001" customHeight="1" x14ac:dyDescent="0.25">
      <c r="A153" s="5" t="s">
        <v>392</v>
      </c>
      <c r="B153" s="5" t="s">
        <v>385</v>
      </c>
      <c r="C153" s="18" t="s">
        <v>436</v>
      </c>
      <c r="D153" s="27">
        <v>25.03</v>
      </c>
    </row>
    <row r="154" spans="1:4" ht="20.100000000000001" customHeight="1" x14ac:dyDescent="0.25">
      <c r="A154" s="5" t="s">
        <v>391</v>
      </c>
      <c r="B154" s="5" t="s">
        <v>5</v>
      </c>
      <c r="C154" s="25" t="s">
        <v>8</v>
      </c>
      <c r="D154" s="28">
        <v>20</v>
      </c>
    </row>
    <row r="155" spans="1:4" ht="20.100000000000001" customHeight="1" x14ac:dyDescent="0.25">
      <c r="A155" s="5" t="s">
        <v>391</v>
      </c>
      <c r="B155" s="5" t="s">
        <v>5</v>
      </c>
      <c r="C155" s="12" t="s">
        <v>34</v>
      </c>
      <c r="D155" s="27">
        <v>17611.02</v>
      </c>
    </row>
    <row r="156" spans="1:4" ht="20.100000000000001" customHeight="1" x14ac:dyDescent="0.25">
      <c r="A156" s="5" t="s">
        <v>390</v>
      </c>
      <c r="B156" s="5" t="s">
        <v>5</v>
      </c>
      <c r="C156" s="25" t="s">
        <v>8</v>
      </c>
      <c r="D156" s="28">
        <v>68.709999999999994</v>
      </c>
    </row>
    <row r="157" spans="1:4" ht="20.100000000000001" customHeight="1" x14ac:dyDescent="0.25">
      <c r="A157" s="5" t="s">
        <v>390</v>
      </c>
      <c r="B157" s="5" t="s">
        <v>437</v>
      </c>
      <c r="C157" s="12" t="s">
        <v>37</v>
      </c>
      <c r="D157" s="27">
        <v>9029.49</v>
      </c>
    </row>
    <row r="158" spans="1:4" ht="20.100000000000001" customHeight="1" x14ac:dyDescent="0.25">
      <c r="A158" s="5" t="s">
        <v>402</v>
      </c>
      <c r="B158" s="5" t="s">
        <v>385</v>
      </c>
      <c r="C158" s="18" t="s">
        <v>436</v>
      </c>
      <c r="D158" s="27">
        <v>31.16</v>
      </c>
    </row>
    <row r="159" spans="1:4" ht="20.100000000000001" customHeight="1" x14ac:dyDescent="0.25">
      <c r="A159" s="5" t="s">
        <v>401</v>
      </c>
      <c r="B159" s="5" t="s">
        <v>5</v>
      </c>
      <c r="C159" s="12" t="s">
        <v>8</v>
      </c>
      <c r="D159" s="27">
        <v>1760.29</v>
      </c>
    </row>
    <row r="160" spans="1:4" ht="20.100000000000001" customHeight="1" x14ac:dyDescent="0.25">
      <c r="A160" s="5" t="s">
        <v>401</v>
      </c>
      <c r="B160" s="5" t="s">
        <v>5</v>
      </c>
      <c r="C160" s="12" t="s">
        <v>34</v>
      </c>
      <c r="D160" s="27">
        <v>1266.6500000000001</v>
      </c>
    </row>
    <row r="161" spans="1:4" ht="20.100000000000001" customHeight="1" x14ac:dyDescent="0.25">
      <c r="A161" s="5" t="s">
        <v>399</v>
      </c>
      <c r="B161" s="5" t="s">
        <v>400</v>
      </c>
      <c r="C161" s="25" t="s">
        <v>66</v>
      </c>
      <c r="D161" s="28">
        <v>6325.7</v>
      </c>
    </row>
    <row r="162" spans="1:4" ht="20.100000000000001" customHeight="1" x14ac:dyDescent="0.25">
      <c r="A162" s="5" t="s">
        <v>399</v>
      </c>
      <c r="B162" s="5" t="s">
        <v>412</v>
      </c>
      <c r="C162" s="12" t="s">
        <v>37</v>
      </c>
      <c r="D162" s="27">
        <v>1283.19</v>
      </c>
    </row>
    <row r="163" spans="1:4" ht="20.100000000000001" customHeight="1" x14ac:dyDescent="0.25">
      <c r="A163" s="5" t="s">
        <v>399</v>
      </c>
      <c r="B163" s="5" t="s">
        <v>310</v>
      </c>
      <c r="C163" s="12" t="s">
        <v>414</v>
      </c>
      <c r="D163" s="27">
        <v>650</v>
      </c>
    </row>
    <row r="164" spans="1:4" ht="20.100000000000001" customHeight="1" x14ac:dyDescent="0.25">
      <c r="A164" s="5" t="s">
        <v>399</v>
      </c>
      <c r="B164" s="5" t="s">
        <v>319</v>
      </c>
      <c r="C164" s="12" t="s">
        <v>415</v>
      </c>
      <c r="D164" s="27">
        <v>21120</v>
      </c>
    </row>
    <row r="165" spans="1:4" ht="20.100000000000001" customHeight="1" x14ac:dyDescent="0.25">
      <c r="A165" s="5" t="s">
        <v>399</v>
      </c>
      <c r="B165" s="5" t="s">
        <v>5</v>
      </c>
      <c r="C165" s="12" t="s">
        <v>35</v>
      </c>
      <c r="D165" s="27">
        <f>2474.58+668.23+2000+500+336+949.57+80.5</f>
        <v>7008.8799999999992</v>
      </c>
    </row>
    <row r="166" spans="1:4" ht="20.100000000000001" customHeight="1" x14ac:dyDescent="0.25">
      <c r="A166" s="5" t="s">
        <v>399</v>
      </c>
      <c r="B166" s="5" t="s">
        <v>413</v>
      </c>
      <c r="C166" s="12" t="s">
        <v>416</v>
      </c>
      <c r="D166" s="27">
        <v>20</v>
      </c>
    </row>
    <row r="167" spans="1:4" ht="20.100000000000001" customHeight="1" x14ac:dyDescent="0.25">
      <c r="A167" s="5" t="s">
        <v>399</v>
      </c>
      <c r="B167" s="5" t="s">
        <v>218</v>
      </c>
      <c r="C167" s="12" t="s">
        <v>417</v>
      </c>
      <c r="D167" s="27">
        <v>6225</v>
      </c>
    </row>
    <row r="168" spans="1:4" ht="20.100000000000001" customHeight="1" x14ac:dyDescent="0.25">
      <c r="A168" s="5" t="s">
        <v>399</v>
      </c>
      <c r="B168" s="5" t="s">
        <v>418</v>
      </c>
      <c r="C168" s="12" t="s">
        <v>419</v>
      </c>
      <c r="D168" s="27">
        <v>7400</v>
      </c>
    </row>
    <row r="169" spans="1:4" ht="20.100000000000001" customHeight="1" x14ac:dyDescent="0.25">
      <c r="A169" s="5" t="s">
        <v>399</v>
      </c>
      <c r="B169" s="5" t="s">
        <v>420</v>
      </c>
      <c r="C169" s="12" t="s">
        <v>421</v>
      </c>
      <c r="D169" s="27">
        <v>2325</v>
      </c>
    </row>
    <row r="170" spans="1:4" ht="20.100000000000001" customHeight="1" x14ac:dyDescent="0.25">
      <c r="A170" s="5" t="s">
        <v>399</v>
      </c>
      <c r="B170" s="5" t="s">
        <v>422</v>
      </c>
      <c r="C170" s="12" t="s">
        <v>423</v>
      </c>
      <c r="D170" s="27">
        <v>3000</v>
      </c>
    </row>
    <row r="171" spans="1:4" ht="20.100000000000001" customHeight="1" x14ac:dyDescent="0.25">
      <c r="A171" s="5" t="s">
        <v>399</v>
      </c>
      <c r="B171" s="5" t="s">
        <v>424</v>
      </c>
      <c r="C171" s="12" t="s">
        <v>429</v>
      </c>
      <c r="D171" s="27">
        <v>735</v>
      </c>
    </row>
    <row r="172" spans="1:4" ht="20.100000000000001" customHeight="1" x14ac:dyDescent="0.25">
      <c r="A172" s="5" t="s">
        <v>399</v>
      </c>
      <c r="B172" s="5" t="s">
        <v>425</v>
      </c>
      <c r="C172" s="12" t="s">
        <v>250</v>
      </c>
      <c r="D172" s="27">
        <v>1544.62</v>
      </c>
    </row>
    <row r="173" spans="1:4" ht="20.100000000000001" customHeight="1" x14ac:dyDescent="0.25">
      <c r="A173" s="5" t="s">
        <v>399</v>
      </c>
      <c r="B173" s="5" t="s">
        <v>426</v>
      </c>
      <c r="C173" s="12" t="s">
        <v>250</v>
      </c>
      <c r="D173" s="27">
        <v>40000</v>
      </c>
    </row>
    <row r="174" spans="1:4" ht="20.100000000000001" customHeight="1" x14ac:dyDescent="0.25">
      <c r="A174" s="5" t="s">
        <v>399</v>
      </c>
      <c r="B174" s="5" t="s">
        <v>165</v>
      </c>
      <c r="C174" s="12" t="s">
        <v>430</v>
      </c>
      <c r="D174" s="27">
        <v>2198.1</v>
      </c>
    </row>
    <row r="175" spans="1:4" ht="20.100000000000001" customHeight="1" x14ac:dyDescent="0.25">
      <c r="A175" s="5" t="s">
        <v>399</v>
      </c>
      <c r="B175" s="5" t="s">
        <v>255</v>
      </c>
      <c r="C175" s="12" t="s">
        <v>258</v>
      </c>
      <c r="D175" s="27">
        <v>2191.8000000000002</v>
      </c>
    </row>
    <row r="176" spans="1:4" ht="20.100000000000001" customHeight="1" x14ac:dyDescent="0.25">
      <c r="A176" s="5" t="s">
        <v>399</v>
      </c>
      <c r="B176" s="5" t="s">
        <v>209</v>
      </c>
      <c r="C176" s="12" t="s">
        <v>431</v>
      </c>
      <c r="D176" s="27">
        <v>34.49</v>
      </c>
    </row>
    <row r="177" spans="1:4" ht="20.100000000000001" customHeight="1" x14ac:dyDescent="0.25">
      <c r="A177" s="5" t="s">
        <v>399</v>
      </c>
      <c r="B177" s="5" t="s">
        <v>427</v>
      </c>
      <c r="C177" s="12" t="s">
        <v>432</v>
      </c>
      <c r="D177" s="27">
        <v>5000</v>
      </c>
    </row>
    <row r="178" spans="1:4" ht="20.100000000000001" customHeight="1" x14ac:dyDescent="0.25">
      <c r="A178" s="5" t="s">
        <v>399</v>
      </c>
      <c r="B178" s="5" t="s">
        <v>350</v>
      </c>
      <c r="C178" s="12" t="s">
        <v>433</v>
      </c>
      <c r="D178" s="27">
        <v>200</v>
      </c>
    </row>
    <row r="179" spans="1:4" ht="20.100000000000001" customHeight="1" x14ac:dyDescent="0.25">
      <c r="A179" s="5" t="s">
        <v>399</v>
      </c>
      <c r="B179" s="5" t="s">
        <v>103</v>
      </c>
      <c r="C179" s="12" t="s">
        <v>434</v>
      </c>
      <c r="D179" s="27">
        <v>794</v>
      </c>
    </row>
    <row r="180" spans="1:4" ht="20.100000000000001" customHeight="1" x14ac:dyDescent="0.25">
      <c r="A180" s="5" t="s">
        <v>399</v>
      </c>
      <c r="B180" s="5" t="s">
        <v>428</v>
      </c>
      <c r="C180" s="12" t="s">
        <v>250</v>
      </c>
      <c r="D180" s="27">
        <v>28408</v>
      </c>
    </row>
    <row r="181" spans="1:4" ht="20.100000000000001" customHeight="1" x14ac:dyDescent="0.25">
      <c r="A181" s="5" t="s">
        <v>399</v>
      </c>
      <c r="B181" s="5" t="s">
        <v>435</v>
      </c>
      <c r="C181" s="12" t="s">
        <v>66</v>
      </c>
      <c r="D181" s="27">
        <v>23311.1</v>
      </c>
    </row>
    <row r="182" spans="1:4" ht="20.100000000000001" customHeight="1" x14ac:dyDescent="0.25">
      <c r="A182" s="5" t="s">
        <v>399</v>
      </c>
      <c r="B182" s="5" t="s">
        <v>166</v>
      </c>
      <c r="C182" s="12" t="s">
        <v>66</v>
      </c>
      <c r="D182" s="27">
        <v>2080</v>
      </c>
    </row>
    <row r="183" spans="1:4" ht="20.100000000000001" customHeight="1" x14ac:dyDescent="0.25">
      <c r="A183" s="5" t="s">
        <v>399</v>
      </c>
      <c r="B183" s="5" t="s">
        <v>5</v>
      </c>
      <c r="C183" s="12" t="s">
        <v>34</v>
      </c>
      <c r="D183" s="27">
        <f>613.74+10372.45</f>
        <v>10986.19</v>
      </c>
    </row>
    <row r="184" spans="1:4" ht="20.100000000000001" customHeight="1" x14ac:dyDescent="0.25">
      <c r="A184" s="5" t="s">
        <v>399</v>
      </c>
      <c r="B184" s="5" t="s">
        <v>199</v>
      </c>
      <c r="C184" s="12" t="s">
        <v>198</v>
      </c>
      <c r="D184" s="27">
        <v>2.13</v>
      </c>
    </row>
    <row r="185" spans="1:4" ht="20.100000000000001" customHeight="1" x14ac:dyDescent="0.25">
      <c r="A185" s="5" t="s">
        <v>399</v>
      </c>
      <c r="B185" s="5" t="s">
        <v>386</v>
      </c>
      <c r="C185" s="11" t="s">
        <v>168</v>
      </c>
      <c r="D185" s="27">
        <v>657</v>
      </c>
    </row>
    <row r="186" spans="1:4" ht="20.100000000000001" customHeight="1" thickBot="1" x14ac:dyDescent="0.3">
      <c r="A186" s="21"/>
      <c r="B186" s="21"/>
      <c r="C186" s="26"/>
      <c r="D186" s="29">
        <f>SUM(D2:D185)</f>
        <v>1611873.8699999994</v>
      </c>
    </row>
    <row r="187" spans="1:4" ht="15.75" thickTop="1" x14ac:dyDescent="0.25"/>
  </sheetData>
  <sortState xmlns:xlrd2="http://schemas.microsoft.com/office/spreadsheetml/2017/richdata2" ref="A2:D185">
    <sortCondition ref="A2:A18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2023</vt:lpstr>
      <vt:lpstr>MAGGIO 2023</vt:lpstr>
      <vt:lpstr>GIUGNO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Spiazzi Carmen</dc:creator>
  <cp:lastModifiedBy>Lunardi Sonia</cp:lastModifiedBy>
  <cp:lastPrinted>2019-09-16T08:53:04Z</cp:lastPrinted>
  <dcterms:created xsi:type="dcterms:W3CDTF">2018-06-04T07:56:58Z</dcterms:created>
  <dcterms:modified xsi:type="dcterms:W3CDTF">2023-08-23T09:05:55Z</dcterms:modified>
</cp:coreProperties>
</file>