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mministrazioneTrasparente\Pagamenti\Anno 2022\"/>
    </mc:Choice>
  </mc:AlternateContent>
  <xr:revisionPtr revIDLastSave="0" documentId="13_ncr:1_{B74B0C82-62A8-447F-93AA-AD2FD5B270C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PRILE 2022" sheetId="5" r:id="rId1"/>
    <sheet name="MAGGIO 2022" sheetId="6" r:id="rId2"/>
    <sheet name="GIUGNO 2022" sheetId="7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76" i="7"/>
  <c r="D75" i="7"/>
  <c r="D91" i="7"/>
  <c r="D79" i="7"/>
  <c r="D93" i="7"/>
  <c r="D124" i="7"/>
  <c r="D108" i="7"/>
  <c r="D135" i="7"/>
  <c r="D127" i="7"/>
  <c r="D187" i="7"/>
  <c r="D157" i="7"/>
  <c r="D149" i="7"/>
  <c r="D193" i="7"/>
  <c r="D27" i="7"/>
  <c r="D23" i="7"/>
  <c r="D196" i="7" s="1"/>
  <c r="D32" i="7"/>
  <c r="D57" i="7"/>
  <c r="D126" i="7"/>
  <c r="D6" i="6"/>
  <c r="D206" i="6" s="1"/>
  <c r="D13" i="6"/>
  <c r="D17" i="6"/>
  <c r="D72" i="6"/>
  <c r="D81" i="6"/>
  <c r="D99" i="6"/>
  <c r="D159" i="6"/>
  <c r="D155" i="6"/>
  <c r="D183" i="6"/>
  <c r="D23" i="6"/>
  <c r="D20" i="6"/>
  <c r="D38" i="6"/>
  <c r="D47" i="6"/>
  <c r="D90" i="6"/>
  <c r="D110" i="6"/>
  <c r="D108" i="6"/>
  <c r="D201" i="6"/>
  <c r="D199" i="6"/>
  <c r="D188" i="6"/>
  <c r="D101" i="6"/>
  <c r="D163" i="6"/>
  <c r="D185" i="6"/>
  <c r="D7" i="5"/>
  <c r="D6" i="5"/>
  <c r="D5" i="5"/>
  <c r="D4" i="5"/>
  <c r="D16" i="5" l="1"/>
  <c r="D23" i="5"/>
  <c r="D83" i="5"/>
  <c r="D82" i="5"/>
  <c r="D79" i="5"/>
  <c r="D102" i="5"/>
  <c r="D101" i="5"/>
  <c r="D93" i="5"/>
  <c r="D106" i="5"/>
  <c r="D110" i="5"/>
  <c r="D123" i="5"/>
  <c r="D129" i="5"/>
  <c r="D127" i="5"/>
  <c r="D162" i="5"/>
  <c r="D165" i="5" l="1"/>
  <c r="D33" i="5" l="1"/>
  <c r="D31" i="5"/>
  <c r="D147" i="5" l="1"/>
  <c r="D187" i="5"/>
  <c r="D167" i="5" l="1"/>
  <c r="D18" i="5"/>
  <c r="D24" i="5"/>
  <c r="D85" i="5"/>
  <c r="D189" i="5" l="1"/>
</calcChain>
</file>

<file path=xl/sharedStrings.xml><?xml version="1.0" encoding="utf-8"?>
<sst xmlns="http://schemas.openxmlformats.org/spreadsheetml/2006/main" count="1767" uniqueCount="593">
  <si>
    <t>BENEFICIARI</t>
  </si>
  <si>
    <t>DATA  PAGAMENTO</t>
  </si>
  <si>
    <t>IMPORTO PAGATO</t>
  </si>
  <si>
    <t>TIPOLOGIA SPESE</t>
  </si>
  <si>
    <t>Soggetti diversi</t>
  </si>
  <si>
    <t>Rimborso spese</t>
  </si>
  <si>
    <t>Stipendi</t>
  </si>
  <si>
    <t>Materiale</t>
  </si>
  <si>
    <t>Trenitalia Spa</t>
  </si>
  <si>
    <t>Vivaticket Spa</t>
  </si>
  <si>
    <t>Acquisti online</t>
  </si>
  <si>
    <t>Consulenze</t>
  </si>
  <si>
    <t>Saldo competenze</t>
  </si>
  <si>
    <t>Spese trasferte</t>
  </si>
  <si>
    <t>Cachet spettacolo</t>
  </si>
  <si>
    <t>Spese taxi</t>
  </si>
  <si>
    <t>Miorelli Service Spa</t>
  </si>
  <si>
    <t>Ecologica Servizio Ambientale</t>
  </si>
  <si>
    <t>Cosma Srl</t>
  </si>
  <si>
    <t>Servizio di pulizia</t>
  </si>
  <si>
    <t>Noleggio materiale</t>
  </si>
  <si>
    <t>C.H. Robinson International</t>
  </si>
  <si>
    <t>Mondoffice Srl</t>
  </si>
  <si>
    <t>Mantova Ambiente Srl</t>
  </si>
  <si>
    <t>28.04.2022</t>
  </si>
  <si>
    <t>27.04.2022</t>
  </si>
  <si>
    <t>26.04.2022</t>
  </si>
  <si>
    <t>22.04.2022</t>
  </si>
  <si>
    <t>21.04.2022</t>
  </si>
  <si>
    <t>08.04.2022</t>
  </si>
  <si>
    <t>06.04.2022</t>
  </si>
  <si>
    <t>04.04.2022</t>
  </si>
  <si>
    <t>29.04.2022</t>
  </si>
  <si>
    <t>19.04.2022</t>
  </si>
  <si>
    <t>01.04.2022</t>
  </si>
  <si>
    <t>C.A.M.A. SAS - SIPARIO</t>
  </si>
  <si>
    <t>Inserzione rivista Sipario, varie</t>
  </si>
  <si>
    <t>Biglietti ferroviari</t>
  </si>
  <si>
    <t>Autoradiotassi Soc.Coop.a r.l.</t>
  </si>
  <si>
    <t>POGLIANI FLORIANA - ROSY GARDEN</t>
  </si>
  <si>
    <t>Opere di giardinaggio</t>
  </si>
  <si>
    <t>CF SISTEMI DI FERRARI CRISTIANO</t>
  </si>
  <si>
    <t>Consuntivo manutenzione straordinaria</t>
  </si>
  <si>
    <t>EVS LUCI DI VINCENZO MOLLESE</t>
  </si>
  <si>
    <t>Illuminazione evento</t>
  </si>
  <si>
    <t>Consuntivo lavori Teatri</t>
  </si>
  <si>
    <t>Monitoraggio accessi Chiostro</t>
  </si>
  <si>
    <t>Link Up Srl</t>
  </si>
  <si>
    <t>Fondazione Accademia Scala</t>
  </si>
  <si>
    <t xml:space="preserve">BIG Srl </t>
  </si>
  <si>
    <t>Polizza assicurativa</t>
  </si>
  <si>
    <t>Servizio raccolta rifiuti</t>
  </si>
  <si>
    <t>Jersey Heritage</t>
  </si>
  <si>
    <t>Olmer S.A.</t>
  </si>
  <si>
    <t>Leonardo Hotel Hermitage Srl</t>
  </si>
  <si>
    <t>Best Light Srl</t>
  </si>
  <si>
    <t>Demaldè Chiara Aurora</t>
  </si>
  <si>
    <t>Smaltimento rifiuti</t>
  </si>
  <si>
    <t>Enterprise Srl</t>
  </si>
  <si>
    <t>Canone BusinessLog 2022</t>
  </si>
  <si>
    <t>DEAD CENTRE THEATRE COMPANY TLD</t>
  </si>
  <si>
    <t>Addressivit Srl</t>
  </si>
  <si>
    <t>Cfc Computer Srl</t>
  </si>
  <si>
    <t>Wurth Srl</t>
  </si>
  <si>
    <t>Italvideo Srl</t>
  </si>
  <si>
    <t>Intervento Laboratorio di Settimo</t>
  </si>
  <si>
    <t>Allsystem Spa</t>
  </si>
  <si>
    <t>Aurora Monea</t>
  </si>
  <si>
    <t>PROSCENIO ALLESTIMENTI S.R.L.</t>
  </si>
  <si>
    <t>Personale di assistenza</t>
  </si>
  <si>
    <t>Saca Unit Bio Srl</t>
  </si>
  <si>
    <t>Noleggio materiale audio</t>
  </si>
  <si>
    <t>New Sonor Srl</t>
  </si>
  <si>
    <t>ASSOLOMBARDA SERVIZI S.P.A.</t>
  </si>
  <si>
    <t>Corso di formazione</t>
  </si>
  <si>
    <t>Rimborsi biglietti</t>
  </si>
  <si>
    <t>Hotel Cornavin</t>
  </si>
  <si>
    <t>Spese di trasferte</t>
  </si>
  <si>
    <t>Tassa occupazione suolo pubblico</t>
  </si>
  <si>
    <t>Mod.F24</t>
  </si>
  <si>
    <t>EMPLIFI CZECH REPUBLIC A.S.</t>
  </si>
  <si>
    <t>Social Media Profiles</t>
  </si>
  <si>
    <t>Abbonamenti Invito a Teatro</t>
  </si>
  <si>
    <t>Wind Tre</t>
  </si>
  <si>
    <t>Spese varie</t>
  </si>
  <si>
    <t>Cap Holding  Spa</t>
  </si>
  <si>
    <t>Fornitura acqua potabile</t>
  </si>
  <si>
    <t>Fondo Salute Sempre</t>
  </si>
  <si>
    <t>Teatri x Milano</t>
  </si>
  <si>
    <t>Versamento 03/2022</t>
  </si>
  <si>
    <t xml:space="preserve">Previndai </t>
  </si>
  <si>
    <t>Versamento I trim.22</t>
  </si>
  <si>
    <t>Alleata Previdenza</t>
  </si>
  <si>
    <t>Fideuram</t>
  </si>
  <si>
    <t>Arca Fondi Sgr</t>
  </si>
  <si>
    <t>Generali Italia</t>
  </si>
  <si>
    <t>Intesa San Paolo Vita</t>
  </si>
  <si>
    <t>Anima Arti e Mestieri</t>
  </si>
  <si>
    <t>Grenke Locazione Srl</t>
  </si>
  <si>
    <t>Canone leasing operativo</t>
  </si>
  <si>
    <t>Cessione 1/5 stipendio</t>
  </si>
  <si>
    <t>25.04.2022</t>
  </si>
  <si>
    <t>20.04.2022</t>
  </si>
  <si>
    <t>15.04.2022</t>
  </si>
  <si>
    <t>14.04.2022</t>
  </si>
  <si>
    <t>13.04.2022</t>
  </si>
  <si>
    <t>12.04.2022</t>
  </si>
  <si>
    <t>11.04.2022</t>
  </si>
  <si>
    <t>07.04.2022</t>
  </si>
  <si>
    <t>05.04.2022</t>
  </si>
  <si>
    <t>Pagamenti vari</t>
  </si>
  <si>
    <t>Facebook</t>
  </si>
  <si>
    <t>TRIFIRO' &amp; PARTNERS - AVVOCATI</t>
  </si>
  <si>
    <t>LDDE VERTRIEBS GMBH</t>
  </si>
  <si>
    <t>M.C. IMPIANTI di Michelangelo Carotenuto</t>
  </si>
  <si>
    <t>Assistenza elettrica 03/22</t>
  </si>
  <si>
    <t>B&amp;B Hotels Italia SpA</t>
  </si>
  <si>
    <t>Think Tech srls</t>
  </si>
  <si>
    <t>Stesura Testi</t>
  </si>
  <si>
    <t>Datacol Srl</t>
  </si>
  <si>
    <t>Quattrobi Srl</t>
  </si>
  <si>
    <t>Colorauto 2 Sas</t>
  </si>
  <si>
    <t>VMLY&amp;R ITALY SRL</t>
  </si>
  <si>
    <t>Sito We can be heroes</t>
  </si>
  <si>
    <t>Consulenza febbraio 2022</t>
  </si>
  <si>
    <t>Altea Up Srl</t>
  </si>
  <si>
    <t>SICURITALIA IVRI S.P.A.</t>
  </si>
  <si>
    <t>Servizio di sorveglianza</t>
  </si>
  <si>
    <t>Leftloft Spa</t>
  </si>
  <si>
    <t>Comunicazione istituzionale</t>
  </si>
  <si>
    <t>Compagnia Mauri Sturno Srl</t>
  </si>
  <si>
    <t>Acconto spettanze spettacolo</t>
  </si>
  <si>
    <t>Opera Srl</t>
  </si>
  <si>
    <t>Consulenze eventi</t>
  </si>
  <si>
    <t>IGPDECAUX S.P.A.</t>
  </si>
  <si>
    <t>Spazi pubblicità, varie</t>
  </si>
  <si>
    <t>Compagnia Orsini Srl</t>
  </si>
  <si>
    <t>Fil.va Srl</t>
  </si>
  <si>
    <t>Globo Italia Srl</t>
  </si>
  <si>
    <t>Trasporto scene spettacoli</t>
  </si>
  <si>
    <t>Antica Farmacia Argentina Sas</t>
  </si>
  <si>
    <t>Lainate Colori Srl</t>
  </si>
  <si>
    <t>Sport Network Srl</t>
  </si>
  <si>
    <t>Inserzioni, pubblicità varie</t>
  </si>
  <si>
    <t>Effimera Srl</t>
  </si>
  <si>
    <t>MCA Contract Srl</t>
  </si>
  <si>
    <t>Fornitura PVC</t>
  </si>
  <si>
    <t>Rimborso biglietti</t>
  </si>
  <si>
    <t>Versamenti trattenute sindacali 03/22</t>
  </si>
  <si>
    <t>Teatri per Milano Ass. Culturale</t>
  </si>
  <si>
    <t>Associazione Grupporiani</t>
  </si>
  <si>
    <t>Spettanze spettacolo</t>
  </si>
  <si>
    <t>Berner Spa</t>
  </si>
  <si>
    <t>NCH Italia Srl</t>
  </si>
  <si>
    <t>Flockart Srl</t>
  </si>
  <si>
    <t>JACOBACCI &amp; PARTNERS</t>
  </si>
  <si>
    <t>Sorveglianza marchio PT 2022</t>
  </si>
  <si>
    <t>Manzoni &amp; C. Spa</t>
  </si>
  <si>
    <t>Peroni Spa</t>
  </si>
  <si>
    <t>RS Components Srl</t>
  </si>
  <si>
    <t>Edenred Italia Srl</t>
  </si>
  <si>
    <t>Licenza Expendia smart</t>
  </si>
  <si>
    <t>Way SpA</t>
  </si>
  <si>
    <t>Microntel Spa</t>
  </si>
  <si>
    <t>Licenza software presenza 2022</t>
  </si>
  <si>
    <t>Sacchi Giuseppe Spa</t>
  </si>
  <si>
    <t>LUCKY MUSIC NETWORK SRL</t>
  </si>
  <si>
    <t>Tecnotherma Srl</t>
  </si>
  <si>
    <t>Materiale per manutenzione Teatri</t>
  </si>
  <si>
    <t>Kong Spa</t>
  </si>
  <si>
    <t>Segra '95 Srl</t>
  </si>
  <si>
    <t>Betasint Srl</t>
  </si>
  <si>
    <t>Servizio presidio spettacoli</t>
  </si>
  <si>
    <t>IAT mese di marzo</t>
  </si>
  <si>
    <t>Leroy Merlin Italia Srl</t>
  </si>
  <si>
    <t>Coop. Fema a r.l.</t>
  </si>
  <si>
    <t>Personale di sala dicembre</t>
  </si>
  <si>
    <t>MC Impianti di Carotenuto</t>
  </si>
  <si>
    <t>Assistenza elettrica 02/22</t>
  </si>
  <si>
    <t>ATS Telematica Srl</t>
  </si>
  <si>
    <t>Intervento Teatri</t>
  </si>
  <si>
    <t>MYO Spa</t>
  </si>
  <si>
    <t>Galati Francesco</t>
  </si>
  <si>
    <t>RUGGERI S.N.C. DI LORENZO E ANDREA</t>
  </si>
  <si>
    <t>Torricella Srl</t>
  </si>
  <si>
    <t>Mastrapasqua Pantaleo - Piante e fiori</t>
  </si>
  <si>
    <t>PA Digitale Spa</t>
  </si>
  <si>
    <t>Canone servizio SAAS 2022</t>
  </si>
  <si>
    <t>Halldis Spa</t>
  </si>
  <si>
    <t>Canone locazione, pulizie locali</t>
  </si>
  <si>
    <t>Andxor Soluzioni Informatiche Srl</t>
  </si>
  <si>
    <t>Licenza portale 2022</t>
  </si>
  <si>
    <t>Servizio pulizie</t>
  </si>
  <si>
    <t>Graphicscalve Spa</t>
  </si>
  <si>
    <t>Materiale, materiale pubblicitario</t>
  </si>
  <si>
    <t>Treni per trasferte</t>
  </si>
  <si>
    <t>Associazione Milano Interpreti</t>
  </si>
  <si>
    <t>Servizio interpretariato</t>
  </si>
  <si>
    <t>One Divisione Traslochi Srl</t>
  </si>
  <si>
    <t>Facchinaggi dicembre</t>
  </si>
  <si>
    <t>Day Ristoservice Spa</t>
  </si>
  <si>
    <t>Acquisto buoni pasto</t>
  </si>
  <si>
    <t>Il Saggiatore Srl</t>
  </si>
  <si>
    <t>Barzaghi Gomma Sas</t>
  </si>
  <si>
    <t>SCOLARO WELDING DI ARIOLI &amp; C.SAS</t>
  </si>
  <si>
    <t>Lexmedia Srl</t>
  </si>
  <si>
    <t>Pubblicazione bandi su Gazzetta</t>
  </si>
  <si>
    <t>Teamsystem Spa</t>
  </si>
  <si>
    <t>Software ViaLibera 2022</t>
  </si>
  <si>
    <t>ILTES di Biondani Manuel &amp; C SNC</t>
  </si>
  <si>
    <t>Audio Sales Srl</t>
  </si>
  <si>
    <t>Fornitura convertitore Buddy</t>
  </si>
  <si>
    <t>Collettiva Trasforma</t>
  </si>
  <si>
    <t>Alogis Srl</t>
  </si>
  <si>
    <t>Smaltimento materiale Archivio</t>
  </si>
  <si>
    <t>Previato Oriano</t>
  </si>
  <si>
    <t>Servizio fotografico</t>
  </si>
  <si>
    <t>Studio Cromo Snc</t>
  </si>
  <si>
    <t>MM SpA</t>
  </si>
  <si>
    <t>De Lage Landen International</t>
  </si>
  <si>
    <t>31.05.2022</t>
  </si>
  <si>
    <t>27.05.2022</t>
  </si>
  <si>
    <t>26.05.2022</t>
  </si>
  <si>
    <t>23.05.2022</t>
  </si>
  <si>
    <t>20.05.2022</t>
  </si>
  <si>
    <t>Fondo cassa</t>
  </si>
  <si>
    <t>19.05.2022</t>
  </si>
  <si>
    <t>17.05.2022</t>
  </si>
  <si>
    <t>13.05.2022</t>
  </si>
  <si>
    <t>12.05.2022</t>
  </si>
  <si>
    <t>11.05.2022</t>
  </si>
  <si>
    <t>06.05.2022</t>
  </si>
  <si>
    <t>05.05.2022</t>
  </si>
  <si>
    <t>Acquisto marche da bollo</t>
  </si>
  <si>
    <t>02.05.2022</t>
  </si>
  <si>
    <t>Rivendita 53 di Polino Barbara</t>
  </si>
  <si>
    <t>18.05.2022</t>
  </si>
  <si>
    <t>09.05.2022</t>
  </si>
  <si>
    <t>04.05.2022</t>
  </si>
  <si>
    <t>Rossetti Group Srl</t>
  </si>
  <si>
    <t>Moviephoto di Gianfranco Vietti</t>
  </si>
  <si>
    <t>Stampa su materiale</t>
  </si>
  <si>
    <t>File da betacam</t>
  </si>
  <si>
    <t>Vivavoce Srl</t>
  </si>
  <si>
    <t>Prestazioni sanitarie</t>
  </si>
  <si>
    <t>Sicuritalia Ivri SpA</t>
  </si>
  <si>
    <t>Servizio di sorveglianza marzo 22</t>
  </si>
  <si>
    <t>CDI Centro Diagnostico It. Spa</t>
  </si>
  <si>
    <t>Consuntivo lavori 02/22 Teatri</t>
  </si>
  <si>
    <t>Global Trading Srl</t>
  </si>
  <si>
    <t>Disinfezione fancoil Teatri</t>
  </si>
  <si>
    <t>Associazione Teatrale Pistoiese</t>
  </si>
  <si>
    <t>S.I.A.E.</t>
  </si>
  <si>
    <t>Diritti amm. di procedura</t>
  </si>
  <si>
    <t>Mediatica Spa</t>
  </si>
  <si>
    <t>Compenso spettacolo</t>
  </si>
  <si>
    <t>Gregge di pecore e cane pastore</t>
  </si>
  <si>
    <t>Animal House Srl</t>
  </si>
  <si>
    <t>Eurocolor Srl</t>
  </si>
  <si>
    <t>Migliari Alluminio Srl</t>
  </si>
  <si>
    <t>NFR Solutions Srl</t>
  </si>
  <si>
    <t>Assistenza sistematica 03-04/22</t>
  </si>
  <si>
    <t>Quota associativa 2022</t>
  </si>
  <si>
    <t>Previass II</t>
  </si>
  <si>
    <t>Agilitas Group SA</t>
  </si>
  <si>
    <t>Halldis SpA</t>
  </si>
  <si>
    <t>Canone soggiorno</t>
  </si>
  <si>
    <t>AG&amp;P Greenscape</t>
  </si>
  <si>
    <t>Trasporto e montaggio opera Kounellis</t>
  </si>
  <si>
    <t>Piccin Arte Srl</t>
  </si>
  <si>
    <t>Fondazione Fitzcarraldo</t>
  </si>
  <si>
    <t>Enel Energia Spa</t>
  </si>
  <si>
    <t>Assistenza elettrica mese di aprile</t>
  </si>
  <si>
    <t>Manzoni &amp; C. SpA</t>
  </si>
  <si>
    <t>Inserzioni pubblicitarie</t>
  </si>
  <si>
    <t>International Music and Arts Srl</t>
  </si>
  <si>
    <t>Dante Brignoli Granulati Srl</t>
  </si>
  <si>
    <t>Spese per trasferte</t>
  </si>
  <si>
    <t>Scorticati Pianoforti</t>
  </si>
  <si>
    <t>Noleggio pianoforte</t>
  </si>
  <si>
    <t>Italponti Telecomunicazioni</t>
  </si>
  <si>
    <t>DIETER CRONENBERG GMBH &amp; CO.</t>
  </si>
  <si>
    <t>L'Eco della Stampa Spa</t>
  </si>
  <si>
    <t>Abbonamento 2022</t>
  </si>
  <si>
    <t>SISTE DI S. DEFRANCHIS</t>
  </si>
  <si>
    <t>RINALDO DONAGEMMA &amp; C. SNC</t>
  </si>
  <si>
    <t>Lavori grafici vari</t>
  </si>
  <si>
    <t>Graphiscalve Spa</t>
  </si>
  <si>
    <t>LP Vetreria Sas</t>
  </si>
  <si>
    <t>Costruzioni Meccaniche Ferrari</t>
  </si>
  <si>
    <t>Assolombarda Servizi Spa</t>
  </si>
  <si>
    <t>Corsi di formazione personale</t>
  </si>
  <si>
    <t>Prestazioni varie</t>
  </si>
  <si>
    <t>Teclumen Srl</t>
  </si>
  <si>
    <t>Riparazione schede processore</t>
  </si>
  <si>
    <t>M&amp;B Metalli Srl</t>
  </si>
  <si>
    <t>OPERA IN FIORE COOPERATIVA SOC</t>
  </si>
  <si>
    <t>KYOCERA DOCUMENT SOLUTIONS ITALIA SPA</t>
  </si>
  <si>
    <t>Enel Energia SpA</t>
  </si>
  <si>
    <t>Meta Viaggi</t>
  </si>
  <si>
    <t>Animated Extras International Limited</t>
  </si>
  <si>
    <t>F.do Byblos</t>
  </si>
  <si>
    <t>Versamento 04/22</t>
  </si>
  <si>
    <t>Anteo SpA</t>
  </si>
  <si>
    <t>Spot promozionale spettacolo</t>
  </si>
  <si>
    <t>Fondazione Teatro Stabile Umbria</t>
  </si>
  <si>
    <t>Solcar Srl</t>
  </si>
  <si>
    <t>Noleggio macchinari</t>
  </si>
  <si>
    <t>ONE Divisione Traslochi Srl</t>
  </si>
  <si>
    <t>Servizi facchinaggio 01/22</t>
  </si>
  <si>
    <t>Versamento trattenute sindacali 04/22</t>
  </si>
  <si>
    <t>Hydro ware Srl</t>
  </si>
  <si>
    <t>R.I.A.C. Srl</t>
  </si>
  <si>
    <t>Manutenzione su compressore</t>
  </si>
  <si>
    <t>Etnorama Associazione Culturale</t>
  </si>
  <si>
    <t>N.C.2 di Crea Annunziato</t>
  </si>
  <si>
    <t>Regula Srl</t>
  </si>
  <si>
    <t>Diagnosi energetica Teatri, Progetto fattibilità efficientamento</t>
  </si>
  <si>
    <t>Associazione Alab</t>
  </si>
  <si>
    <t>BARZAGHI GOMMA S.A.S. DI BARZAGHI M.&amp; C.</t>
  </si>
  <si>
    <t>Guido Ammirata Srl</t>
  </si>
  <si>
    <t>R.C.COLORI DI CINQUETTI RENZO</t>
  </si>
  <si>
    <t>Edicola Barone</t>
  </si>
  <si>
    <t>Fornitura giornali</t>
  </si>
  <si>
    <t>Viaggi e trasferte</t>
  </si>
  <si>
    <t>Hotel Downtown Srl</t>
  </si>
  <si>
    <t>Soggiorno e tasse ospiti</t>
  </si>
  <si>
    <t>Bonazzi Curvatura tubi S.A.S.</t>
  </si>
  <si>
    <t>30.05.2022</t>
  </si>
  <si>
    <t>25.05.2022</t>
  </si>
  <si>
    <t>24.05.2022</t>
  </si>
  <si>
    <t>16.05.2022</t>
  </si>
  <si>
    <t>10.05.2022</t>
  </si>
  <si>
    <t>Faso Dense Theatre</t>
  </si>
  <si>
    <t>Telepass Spa</t>
  </si>
  <si>
    <t>Pedaggi</t>
  </si>
  <si>
    <t>Mobil Logistik Service</t>
  </si>
  <si>
    <t>Trasporto spettacolo</t>
  </si>
  <si>
    <t>Pubblicazione libri vari</t>
  </si>
  <si>
    <t>Articolo programma di sala</t>
  </si>
  <si>
    <t>Viganò Musica Srl</t>
  </si>
  <si>
    <t>INFOSU Srl</t>
  </si>
  <si>
    <t>Rinnovo licenze Adobe</t>
  </si>
  <si>
    <t>STEFF FREN EREDI FAVALLI ELIO S.N.C.</t>
  </si>
  <si>
    <t>Riparazione gomma</t>
  </si>
  <si>
    <t>Cue Srl</t>
  </si>
  <si>
    <t>Testi drammaturgia</t>
  </si>
  <si>
    <t>Gruppo Una SpA</t>
  </si>
  <si>
    <t>Tasse soggiorno compagnie Festival</t>
  </si>
  <si>
    <t>Teatro Stabile Bolzano</t>
  </si>
  <si>
    <t>Grupo Marea Producciones</t>
  </si>
  <si>
    <t>Rimborso spese varie</t>
  </si>
  <si>
    <t>CAPODIFERRO SAS DI CAPODIFERRO P. &amp; C.</t>
  </si>
  <si>
    <t>Noleggio e fornitura materiale</t>
  </si>
  <si>
    <t>Fime Srl</t>
  </si>
  <si>
    <t>Cartemani Spa</t>
  </si>
  <si>
    <t>ETNORAMA Associazione Culturale</t>
  </si>
  <si>
    <t>Manifesti pubblicitari</t>
  </si>
  <si>
    <t>RCF Spa</t>
  </si>
  <si>
    <t>LA NAZIONALE MANIFATTURE S.R.L.</t>
  </si>
  <si>
    <t>FAR DI RIBOLA MARIO S.R.L.</t>
  </si>
  <si>
    <t>UNCONVENTIONAL MUSIC PUBLISHING S.R.L.</t>
  </si>
  <si>
    <t>Consulenze canto</t>
  </si>
  <si>
    <t>SACCHI GIUSEPPE S.P.A.</t>
  </si>
  <si>
    <t>LEONARDO HOTEL HERMITAGE S.R.L.</t>
  </si>
  <si>
    <t>Tasse soggiorno compagnie</t>
  </si>
  <si>
    <t>Tasse soggiorno trasferte</t>
  </si>
  <si>
    <t>CairoRcs Media Spa</t>
  </si>
  <si>
    <t>Necrologi vari</t>
  </si>
  <si>
    <t xml:space="preserve">Studio Cromo Snc </t>
  </si>
  <si>
    <t>Eliorapid Srl</t>
  </si>
  <si>
    <t>Jacobacci &amp; Partner</t>
  </si>
  <si>
    <t>Spese amm.ve logo PiccoloSmart</t>
  </si>
  <si>
    <t>AVVENIRE NUOVA EDITORIALE ITALIANA S.P.A</t>
  </si>
  <si>
    <t>Inserzioni pubblicitarie dicembre</t>
  </si>
  <si>
    <t>Rekord Cordami Srl</t>
  </si>
  <si>
    <t xml:space="preserve">SPEED SOCIETA' PUBBLICITA' EDITORIALE </t>
  </si>
  <si>
    <t>Tim S.p.A.</t>
  </si>
  <si>
    <t>Baldo Legnami Snc</t>
  </si>
  <si>
    <t>Italvideo Service Srl</t>
  </si>
  <si>
    <t>MAT-MAR GRAFIC DI MATTAROZZI FRANCO</t>
  </si>
  <si>
    <t>Serie campioni scenografie</t>
  </si>
  <si>
    <t>Certiquality</t>
  </si>
  <si>
    <t>Certificazione rinnovo UNI ISO</t>
  </si>
  <si>
    <t>Contratto manutenzione 04/22</t>
  </si>
  <si>
    <t>Tintoria Chiodini Sas</t>
  </si>
  <si>
    <t>Servizio di tintoria per costumi</t>
  </si>
  <si>
    <t>Errepi Chimica Srl</t>
  </si>
  <si>
    <t>Rotondi Group Srl</t>
  </si>
  <si>
    <t>Otocenter di Pelosi Ezio</t>
  </si>
  <si>
    <t>Alpi Srl</t>
  </si>
  <si>
    <t>Vigevano Bevande Srl</t>
  </si>
  <si>
    <t>Fornitura bancale acqua</t>
  </si>
  <si>
    <t>Fastweb SpA</t>
  </si>
  <si>
    <t>SAPIO PRODUZIONE IDROGENO OSSIGENO SRL</t>
  </si>
  <si>
    <t>Fornitura bombola a gas</t>
  </si>
  <si>
    <t>ARVAL SERVICE LEASE ITALIA SPA</t>
  </si>
  <si>
    <t>Noleggio autoveicoli 04/22</t>
  </si>
  <si>
    <t>Spese varie di consumi</t>
  </si>
  <si>
    <t>Produzione video/cinematografica</t>
  </si>
  <si>
    <t>Consumi acqua potabile</t>
  </si>
  <si>
    <t>Rimborsi biglietti vari</t>
  </si>
  <si>
    <t>Contributi 04/22</t>
  </si>
  <si>
    <t>Mod. F24</t>
  </si>
  <si>
    <t>Tasse Settimo 2020</t>
  </si>
  <si>
    <t xml:space="preserve">Mod.F24 </t>
  </si>
  <si>
    <t>24.06.2022</t>
  </si>
  <si>
    <t>20.06.2022</t>
  </si>
  <si>
    <t>15.06.2022</t>
  </si>
  <si>
    <t>10.06.2022</t>
  </si>
  <si>
    <t>08.06.2022</t>
  </si>
  <si>
    <t>06.06.2022</t>
  </si>
  <si>
    <t>01.06.2022</t>
  </si>
  <si>
    <t>30.06.2022</t>
  </si>
  <si>
    <t>02.06.2022</t>
  </si>
  <si>
    <t>Interessi finanziamento</t>
  </si>
  <si>
    <t>Finlombarda</t>
  </si>
  <si>
    <t>Infojobs Italia Srl</t>
  </si>
  <si>
    <t>Associazione Teatro della Cooperativa</t>
  </si>
  <si>
    <t>Vodafone Italia Spa</t>
  </si>
  <si>
    <t>Stampe immagini spettacoli</t>
  </si>
  <si>
    <t>Associazione Culturale Lacasadiargilla</t>
  </si>
  <si>
    <t>Servizi tecnici</t>
  </si>
  <si>
    <t>Magazzeno Raccolta Srl</t>
  </si>
  <si>
    <t>Attrezzeria varia per spettacoli</t>
  </si>
  <si>
    <t>Tim SpA</t>
  </si>
  <si>
    <t>Gemini Luci Srl</t>
  </si>
  <si>
    <t>Noleggio materiale elettrico</t>
  </si>
  <si>
    <t>GFC Impianti Srl</t>
  </si>
  <si>
    <t>Controllo programmato impianti</t>
  </si>
  <si>
    <t>A.F. Archivi Farabola Srl</t>
  </si>
  <si>
    <t>Foto viaggi</t>
  </si>
  <si>
    <t>EDILMAF Sas di Massardi Marco &amp; C.</t>
  </si>
  <si>
    <t>Cooperativa CAeB</t>
  </si>
  <si>
    <t>Catalogazione foto Archivio 2021</t>
  </si>
  <si>
    <t>Tecno Srl</t>
  </si>
  <si>
    <t>Manutenzione ascensore Teatro</t>
  </si>
  <si>
    <t>29.06.2022</t>
  </si>
  <si>
    <t>28.06.2022</t>
  </si>
  <si>
    <t>27.06.2022</t>
  </si>
  <si>
    <t>23.06.2022</t>
  </si>
  <si>
    <t>22.06.2022</t>
  </si>
  <si>
    <t>21.06.2022</t>
  </si>
  <si>
    <t>17.06.2022</t>
  </si>
  <si>
    <t>16.06.2022</t>
  </si>
  <si>
    <t>14.06.2022</t>
  </si>
  <si>
    <t>13.06.2022</t>
  </si>
  <si>
    <t>09.06.2022</t>
  </si>
  <si>
    <t>07.06.2022</t>
  </si>
  <si>
    <t>Tassa annuale CCIAA</t>
  </si>
  <si>
    <t>IRAP</t>
  </si>
  <si>
    <t>Tessilux di Lumachi Niccolò</t>
  </si>
  <si>
    <t>AUTOSTRADE PER L'ITALIA SPA</t>
  </si>
  <si>
    <t>Inserzioni pubblicitarie, varie</t>
  </si>
  <si>
    <t>Ikea Italia Retail Srl</t>
  </si>
  <si>
    <t>Il Colorificio Srl</t>
  </si>
  <si>
    <t>Bitermica Srl</t>
  </si>
  <si>
    <t>Servizio fornitura metano</t>
  </si>
  <si>
    <t>Cairorcs Media SpA</t>
  </si>
  <si>
    <t>Inserzioni pubblicitarie varie</t>
  </si>
  <si>
    <t>Comando Prov.le VVFF</t>
  </si>
  <si>
    <t>Servizio antincendio e prestazioni vigili</t>
  </si>
  <si>
    <t>IARGE S.n.c.</t>
  </si>
  <si>
    <t>Fornitura quadro elettrico</t>
  </si>
  <si>
    <t>Nova Legno Srl</t>
  </si>
  <si>
    <t>Avvenire Nuova Ed. Italiana</t>
  </si>
  <si>
    <t>Inserzioni pubblicitarie giornali</t>
  </si>
  <si>
    <t>Microntel SpA</t>
  </si>
  <si>
    <t>Lyreco Italia Srl</t>
  </si>
  <si>
    <t>Lucky Music Network Srl</t>
  </si>
  <si>
    <t>Noleggio strumenti musicali</t>
  </si>
  <si>
    <t>Padovan &amp; c. Artisti Digitali</t>
  </si>
  <si>
    <t>SEGRA '95 SRL - MAIL BOXES ETC</t>
  </si>
  <si>
    <t>Spedizioni varie</t>
  </si>
  <si>
    <t>International Music and Arts Sr</t>
  </si>
  <si>
    <t>Coop. F.E.M.A.</t>
  </si>
  <si>
    <t>Miorelli Service SpA</t>
  </si>
  <si>
    <t>Servizio di pulizie 04/22</t>
  </si>
  <si>
    <t>Prescott Studio Srl</t>
  </si>
  <si>
    <t>Servizio sovratitoli Festival</t>
  </si>
  <si>
    <t>Accademia Perduta Romagna Teatri</t>
  </si>
  <si>
    <t>Cachet per rappresentazioni</t>
  </si>
  <si>
    <t>Italiana Audion Srl</t>
  </si>
  <si>
    <t>Canone affrancaposta</t>
  </si>
  <si>
    <t>Servizio facchinaggio marzo 22</t>
  </si>
  <si>
    <t>Edilmafer Srl</t>
  </si>
  <si>
    <t>M.C.A. Contract Srl</t>
  </si>
  <si>
    <t>Myo SpA</t>
  </si>
  <si>
    <t>Fastweb S.P.A.</t>
  </si>
  <si>
    <t>FIME Srl</t>
  </si>
  <si>
    <t>Downtown Srl</t>
  </si>
  <si>
    <t>Soggiorno e tasse varie ospiti</t>
  </si>
  <si>
    <t>Scala Group SPA</t>
  </si>
  <si>
    <t>Delta Tecno Studio Srl</t>
  </si>
  <si>
    <t>Web server 2022</t>
  </si>
  <si>
    <t>RUGGERI S.N.C. DI LORENZO E ANDREA SNC</t>
  </si>
  <si>
    <t>DNZ Media Srl</t>
  </si>
  <si>
    <t>Inserzione pubblicitaria</t>
  </si>
  <si>
    <t>Imagine Light Srl</t>
  </si>
  <si>
    <t>ATS Milano Città Metropolitana</t>
  </si>
  <si>
    <t>Verifica periodica impianti</t>
  </si>
  <si>
    <t>Anteo S.p.A.</t>
  </si>
  <si>
    <t>Affitto sala</t>
  </si>
  <si>
    <t>Hotel King Mokinba Hotels Srl</t>
  </si>
  <si>
    <t>Arval Service Lease Italia Spa</t>
  </si>
  <si>
    <t>Tassa circolazione automezzi, noleggi</t>
  </si>
  <si>
    <t>Graphiscalve SpA</t>
  </si>
  <si>
    <t>Kyocera Document Solutions</t>
  </si>
  <si>
    <t>Noleggio stampanti</t>
  </si>
  <si>
    <t>Trenitalia  Spa</t>
  </si>
  <si>
    <t>Master class</t>
  </si>
  <si>
    <t>Rimborsi spese</t>
  </si>
  <si>
    <t>Collaborazione Libreria Antigone</t>
  </si>
  <si>
    <t>Libreria Antigone</t>
  </si>
  <si>
    <t>Flux Cs Srl</t>
  </si>
  <si>
    <t>Progetto di illuminazione</t>
  </si>
  <si>
    <t>New Ecology Srl</t>
  </si>
  <si>
    <t>Revisione e riparazione Blocmat</t>
  </si>
  <si>
    <t>Sicuritalia Ivri Spa</t>
  </si>
  <si>
    <t>Autoradiotassi Soc.Coop. arl</t>
  </si>
  <si>
    <t>Utilizzo buoni taxi</t>
  </si>
  <si>
    <t>Leroy Merlin  Italia Srl</t>
  </si>
  <si>
    <t>Leftloft SpA</t>
  </si>
  <si>
    <t>Lavori di manutenzione</t>
  </si>
  <si>
    <t>Barbero Pietro SpA</t>
  </si>
  <si>
    <t>Decima Srl</t>
  </si>
  <si>
    <t>Manutenzione ordinaria I trimestre</t>
  </si>
  <si>
    <t>Fides Reisen Gmbh</t>
  </si>
  <si>
    <t>Spese di trasporto spettacolo</t>
  </si>
  <si>
    <t>Ass.1901 Structure Production</t>
  </si>
  <si>
    <t>AG&amp;P Greenscape Srl</t>
  </si>
  <si>
    <t>Consulenza riqualificazione Chiostro</t>
  </si>
  <si>
    <t>Tirelli Ferro e Inox Srl</t>
  </si>
  <si>
    <t xml:space="preserve">Comune Milano </t>
  </si>
  <si>
    <t>Skintxt Srl</t>
  </si>
  <si>
    <t>Kong SpA</t>
  </si>
  <si>
    <t>Noleggio pianoforte e accordatura</t>
  </si>
  <si>
    <t>ATM SpA</t>
  </si>
  <si>
    <t>Abbonamenti personale dipendente</t>
  </si>
  <si>
    <t>Assolombarda Servizi SpA</t>
  </si>
  <si>
    <t>Corso di formazione note spese</t>
  </si>
  <si>
    <t>Pubblicazione esito gara Marketing</t>
  </si>
  <si>
    <t>Pagamenti diversi</t>
  </si>
  <si>
    <t>Beyond The Edge</t>
  </si>
  <si>
    <t>Diritti</t>
  </si>
  <si>
    <t>M.C. Impianti di M.Carotenuto</t>
  </si>
  <si>
    <t>Assistenza elettrica 05/22</t>
  </si>
  <si>
    <t>ONE Divisione Traslochi</t>
  </si>
  <si>
    <t>Servizio di facchinaggio 02/22</t>
  </si>
  <si>
    <t>Lavori in Teatro</t>
  </si>
  <si>
    <t>Noleggio materiale fonico</t>
  </si>
  <si>
    <t>Colors Sas</t>
  </si>
  <si>
    <t>T5 Spectitular Gmbh</t>
  </si>
  <si>
    <t>Spese di traduzione spettacoli</t>
  </si>
  <si>
    <t>Toneelhuis</t>
  </si>
  <si>
    <t>Maxim Gorki Theater</t>
  </si>
  <si>
    <t>Babel Central Srl</t>
  </si>
  <si>
    <t>Sopratitoli</t>
  </si>
  <si>
    <t>Fondation Art Dramatique</t>
  </si>
  <si>
    <t>Contributi 05/22</t>
  </si>
  <si>
    <t>Utensilvit di Gorini Marco</t>
  </si>
  <si>
    <t>Alpha Concept Sas</t>
  </si>
  <si>
    <t>Noleggio luci e trasporto</t>
  </si>
  <si>
    <t>Fotogramma 24 Sas</t>
  </si>
  <si>
    <t>Graphicscalve  SpA</t>
  </si>
  <si>
    <t>Net-Admin Srl</t>
  </si>
  <si>
    <t>Canone wecanbeheroes.it, vari</t>
  </si>
  <si>
    <t>Golmar Italia SpA</t>
  </si>
  <si>
    <t>Acquisto materiale anti covid</t>
  </si>
  <si>
    <t>Fornitura mascherine FFP2</t>
  </si>
  <si>
    <t>Day Ristoservice SpA</t>
  </si>
  <si>
    <t>Buoni pasto</t>
  </si>
  <si>
    <t>CCO Crisi come opportunità</t>
  </si>
  <si>
    <t>Consulenza drammaturgia</t>
  </si>
  <si>
    <t>Italiana Petroli SpA</t>
  </si>
  <si>
    <t>Acquisto buoni gasolio</t>
  </si>
  <si>
    <t>AGREMYARTE AGREM. MUSICA ARTES URUGAUY</t>
  </si>
  <si>
    <t>META PLATFORMS IRELAND LIMITED</t>
  </si>
  <si>
    <t>RBF Impianti e Automazione Srl</t>
  </si>
  <si>
    <t>Intervento di manutenzione</t>
  </si>
  <si>
    <t>Soc.Cooperativa Farmaceutica</t>
  </si>
  <si>
    <t>VMLY&amp;R ITALY Srl</t>
  </si>
  <si>
    <t>Sito Teatro</t>
  </si>
  <si>
    <t>AT-SERVICE Srl</t>
  </si>
  <si>
    <t>Intervento di derattizzazione</t>
  </si>
  <si>
    <t>Smontaggio vetri e trasporto</t>
  </si>
  <si>
    <t>C.H.ROBINSON INTERNATIONAL ITALY S.R.L.</t>
  </si>
  <si>
    <t>Intrastat marzo 2022</t>
  </si>
  <si>
    <t>Estudio Los Vidrios</t>
  </si>
  <si>
    <t>COMPAGNIE THEATRE ACCLAMATIONS</t>
  </si>
  <si>
    <t>Versamenti fondi previdenza</t>
  </si>
  <si>
    <t>DE LAGE LANDEN INTERNATIONAL B.V.</t>
  </si>
  <si>
    <t>Noleggio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</si>
</sst>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</font>
    <font>
      <sz val="11"/>
      <name val="Arial"/>
      <family val="2"/>
    </font>
    <font>
      <sz val="10"/>
      <name val="Arial"/>
      <family val="2"/>
    </font>
    <font>
      <sz val="12"/>
      <color rgb="FF1111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3" fillId="0" borderId="1" xfId="0" applyFont="1" applyBorder="1"/>
    <xf numFmtId="164" fontId="4" fillId="4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3" fontId="4" fillId="0" borderId="0" xfId="0" applyNumberFormat="1" applyFont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64" fontId="2" fillId="4" borderId="1" xfId="0" applyNumberFormat="1" applyFont="1" applyFill="1" applyBorder="1" applyAlignment="1">
      <alignment horizontal="right" vertical="center" wrapText="1"/>
    </xf>
    <xf numFmtId="164" fontId="3" fillId="4" borderId="2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7D8F1"/>
      <color rgb="FFCCCCFF"/>
      <color rgb="FF0099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0"/>
  <sheetViews>
    <sheetView workbookViewId="0">
      <selection activeCell="B185" sqref="B185:C185"/>
    </sheetView>
  </sheetViews>
  <sheetFormatPr defaultRowHeight="15" x14ac:dyDescent="0.25"/>
  <cols>
    <col min="1" max="1" width="19" customWidth="1"/>
    <col min="2" max="2" width="47" customWidth="1"/>
    <col min="3" max="3" width="41.5703125" customWidth="1"/>
    <col min="4" max="4" width="30" customWidth="1"/>
    <col min="6" max="6" width="14.140625" customWidth="1"/>
  </cols>
  <sheetData>
    <row r="1" spans="1:11" ht="30.75" customHeight="1" x14ac:dyDescent="0.25">
      <c r="A1" s="6" t="s">
        <v>1</v>
      </c>
      <c r="B1" s="6" t="s">
        <v>0</v>
      </c>
      <c r="C1" s="6" t="s">
        <v>3</v>
      </c>
      <c r="D1" s="6" t="s">
        <v>2</v>
      </c>
      <c r="E1" s="1"/>
      <c r="F1" s="2"/>
      <c r="G1" s="1"/>
      <c r="H1" s="1"/>
      <c r="I1" s="1"/>
      <c r="J1" s="1"/>
      <c r="K1" s="1"/>
    </row>
    <row r="2" spans="1:11" ht="20.100000000000001" customHeight="1" x14ac:dyDescent="0.25">
      <c r="A2" s="3" t="s">
        <v>34</v>
      </c>
      <c r="B2" s="3" t="s">
        <v>4</v>
      </c>
      <c r="C2" s="5" t="s">
        <v>75</v>
      </c>
      <c r="D2" s="18">
        <v>465</v>
      </c>
    </row>
    <row r="3" spans="1:11" ht="20.100000000000001" customHeight="1" x14ac:dyDescent="0.25">
      <c r="A3" s="3" t="s">
        <v>34</v>
      </c>
      <c r="B3" s="13" t="s">
        <v>98</v>
      </c>
      <c r="C3" s="3" t="s">
        <v>99</v>
      </c>
      <c r="D3" s="18">
        <v>348.51</v>
      </c>
    </row>
    <row r="4" spans="1:11" ht="20.100000000000001" customHeight="1" x14ac:dyDescent="0.25">
      <c r="A4" s="3" t="s">
        <v>34</v>
      </c>
      <c r="B4" s="3" t="s">
        <v>4</v>
      </c>
      <c r="C4" s="5" t="s">
        <v>12</v>
      </c>
      <c r="D4" s="18">
        <f>477.2+348.4+688.4+688.4+829.2+489.2+734.8+465.2+815.6+559.6+582+664.4+582+501.2+525.2</f>
        <v>8950.8000000000011</v>
      </c>
    </row>
    <row r="5" spans="1:11" ht="20.100000000000001" customHeight="1" x14ac:dyDescent="0.25">
      <c r="A5" s="3" t="s">
        <v>34</v>
      </c>
      <c r="B5" s="3" t="s">
        <v>4</v>
      </c>
      <c r="C5" s="5" t="s">
        <v>12</v>
      </c>
      <c r="D5" s="18">
        <f>594+466.8+513.2+338+815.6+642+302+466.8+406.8+338+290+535.6+582+934</f>
        <v>7224.8</v>
      </c>
    </row>
    <row r="6" spans="1:11" ht="20.100000000000001" customHeight="1" x14ac:dyDescent="0.25">
      <c r="A6" s="3" t="s">
        <v>34</v>
      </c>
      <c r="B6" s="3" t="s">
        <v>4</v>
      </c>
      <c r="C6" s="5" t="s">
        <v>12</v>
      </c>
      <c r="D6" s="18">
        <f>1442.52+1442.52+370.46+439.15+495.09+370.46+298.94+919.24+463.22+359.13+1021.2+701.85</f>
        <v>8323.7799999999988</v>
      </c>
    </row>
    <row r="7" spans="1:11" ht="20.100000000000001" customHeight="1" x14ac:dyDescent="0.25">
      <c r="A7" s="3" t="s">
        <v>34</v>
      </c>
      <c r="B7" s="3" t="s">
        <v>4</v>
      </c>
      <c r="C7" s="5" t="s">
        <v>12</v>
      </c>
      <c r="D7" s="18">
        <f>361.26+359.84+359.84+618.3+5460.22+10173.45+1537.27+3211.52</f>
        <v>22081.7</v>
      </c>
    </row>
    <row r="8" spans="1:11" ht="20.100000000000001" customHeight="1" x14ac:dyDescent="0.25">
      <c r="A8" s="3" t="s">
        <v>34</v>
      </c>
      <c r="B8" s="3" t="s">
        <v>210</v>
      </c>
      <c r="C8" s="14" t="s">
        <v>211</v>
      </c>
      <c r="D8" s="18">
        <v>190.42</v>
      </c>
    </row>
    <row r="9" spans="1:11" ht="20.100000000000001" customHeight="1" x14ac:dyDescent="0.25">
      <c r="A9" s="3" t="s">
        <v>34</v>
      </c>
      <c r="B9" s="3" t="s">
        <v>212</v>
      </c>
      <c r="C9" s="5" t="s">
        <v>7</v>
      </c>
      <c r="D9" s="18">
        <v>4788</v>
      </c>
    </row>
    <row r="10" spans="1:11" ht="20.100000000000001" customHeight="1" x14ac:dyDescent="0.25">
      <c r="A10" s="3" t="s">
        <v>34</v>
      </c>
      <c r="B10" s="3" t="s">
        <v>4</v>
      </c>
      <c r="C10" s="5" t="s">
        <v>12</v>
      </c>
      <c r="D10" s="18">
        <v>2402</v>
      </c>
    </row>
    <row r="11" spans="1:11" ht="20.100000000000001" customHeight="1" x14ac:dyDescent="0.25">
      <c r="A11" s="3" t="s">
        <v>34</v>
      </c>
      <c r="B11" s="3" t="s">
        <v>213</v>
      </c>
      <c r="C11" s="14" t="s">
        <v>214</v>
      </c>
      <c r="D11" s="18">
        <v>390</v>
      </c>
    </row>
    <row r="12" spans="1:11" ht="20.100000000000001" customHeight="1" x14ac:dyDescent="0.25">
      <c r="A12" s="3" t="s">
        <v>34</v>
      </c>
      <c r="B12" s="3" t="s">
        <v>215</v>
      </c>
      <c r="C12" s="14" t="s">
        <v>216</v>
      </c>
      <c r="D12" s="18">
        <v>200</v>
      </c>
    </row>
    <row r="13" spans="1:11" ht="20.100000000000001" customHeight="1" x14ac:dyDescent="0.25">
      <c r="A13" s="3" t="s">
        <v>34</v>
      </c>
      <c r="B13" s="3" t="s">
        <v>217</v>
      </c>
      <c r="C13" s="5" t="s">
        <v>7</v>
      </c>
      <c r="D13" s="18">
        <v>850</v>
      </c>
    </row>
    <row r="14" spans="1:11" ht="20.100000000000001" customHeight="1" x14ac:dyDescent="0.25">
      <c r="A14" s="3" t="s">
        <v>34</v>
      </c>
      <c r="B14" s="3" t="s">
        <v>218</v>
      </c>
      <c r="C14" s="14" t="s">
        <v>86</v>
      </c>
      <c r="D14" s="18">
        <v>1769.09</v>
      </c>
    </row>
    <row r="15" spans="1:11" ht="20.100000000000001" customHeight="1" x14ac:dyDescent="0.25">
      <c r="A15" s="3" t="s">
        <v>34</v>
      </c>
      <c r="B15" s="13" t="s">
        <v>98</v>
      </c>
      <c r="C15" s="12" t="s">
        <v>99</v>
      </c>
      <c r="D15" s="18">
        <v>640.5</v>
      </c>
    </row>
    <row r="16" spans="1:11" ht="20.100000000000001" customHeight="1" x14ac:dyDescent="0.25">
      <c r="A16" s="3" t="s">
        <v>34</v>
      </c>
      <c r="B16" s="4" t="s">
        <v>219</v>
      </c>
      <c r="C16" s="15" t="s">
        <v>11</v>
      </c>
      <c r="D16" s="18">
        <f>319+657+182.01+562.63</f>
        <v>1720.6399999999999</v>
      </c>
    </row>
    <row r="17" spans="1:4" ht="20.100000000000001" customHeight="1" x14ac:dyDescent="0.25">
      <c r="A17" s="3" t="s">
        <v>34</v>
      </c>
      <c r="B17" s="3" t="s">
        <v>111</v>
      </c>
      <c r="C17" s="14" t="s">
        <v>84</v>
      </c>
      <c r="D17" s="18">
        <v>29.68</v>
      </c>
    </row>
    <row r="18" spans="1:4" ht="20.100000000000001" customHeight="1" x14ac:dyDescent="0.25">
      <c r="A18" s="3" t="s">
        <v>31</v>
      </c>
      <c r="B18" s="3" t="s">
        <v>4</v>
      </c>
      <c r="C18" s="14" t="s">
        <v>5</v>
      </c>
      <c r="D18" s="18">
        <f>44.04+34.4</f>
        <v>78.44</v>
      </c>
    </row>
    <row r="19" spans="1:4" ht="20.100000000000001" customHeight="1" x14ac:dyDescent="0.25">
      <c r="A19" s="3" t="s">
        <v>31</v>
      </c>
      <c r="B19" s="3" t="s">
        <v>4</v>
      </c>
      <c r="C19" s="5" t="s">
        <v>6</v>
      </c>
      <c r="D19" s="18">
        <v>16627.439999999999</v>
      </c>
    </row>
    <row r="20" spans="1:4" ht="20.100000000000001" customHeight="1" x14ac:dyDescent="0.25">
      <c r="A20" s="3" t="s">
        <v>31</v>
      </c>
      <c r="B20" s="3" t="s">
        <v>111</v>
      </c>
      <c r="C20" s="14" t="s">
        <v>84</v>
      </c>
      <c r="D20" s="18">
        <v>30.81</v>
      </c>
    </row>
    <row r="21" spans="1:4" ht="20.100000000000001" customHeight="1" x14ac:dyDescent="0.25">
      <c r="A21" s="3" t="s">
        <v>109</v>
      </c>
      <c r="B21" s="3" t="s">
        <v>4</v>
      </c>
      <c r="C21" s="5" t="s">
        <v>6</v>
      </c>
      <c r="D21" s="18">
        <v>26034.99</v>
      </c>
    </row>
    <row r="22" spans="1:4" ht="20.100000000000001" customHeight="1" x14ac:dyDescent="0.25">
      <c r="A22" s="3" t="s">
        <v>109</v>
      </c>
      <c r="B22" s="3" t="s">
        <v>111</v>
      </c>
      <c r="C22" s="14" t="s">
        <v>84</v>
      </c>
      <c r="D22" s="18">
        <v>26.58</v>
      </c>
    </row>
    <row r="23" spans="1:4" ht="20.100000000000001" customHeight="1" x14ac:dyDescent="0.25">
      <c r="A23" s="3" t="s">
        <v>109</v>
      </c>
      <c r="B23" s="3" t="s">
        <v>79</v>
      </c>
      <c r="C23" s="5" t="s">
        <v>110</v>
      </c>
      <c r="D23" s="18">
        <f>52.4+766.67</f>
        <v>819.06999999999994</v>
      </c>
    </row>
    <row r="24" spans="1:4" ht="20.100000000000001" customHeight="1" x14ac:dyDescent="0.25">
      <c r="A24" s="3" t="s">
        <v>30</v>
      </c>
      <c r="B24" s="3" t="s">
        <v>4</v>
      </c>
      <c r="C24" s="14" t="s">
        <v>5</v>
      </c>
      <c r="D24" s="18">
        <f>392.04+32.8</f>
        <v>424.84000000000003</v>
      </c>
    </row>
    <row r="25" spans="1:4" ht="20.100000000000001" customHeight="1" x14ac:dyDescent="0.25">
      <c r="A25" s="3" t="s">
        <v>30</v>
      </c>
      <c r="B25" s="3" t="s">
        <v>87</v>
      </c>
      <c r="C25" s="5" t="s">
        <v>89</v>
      </c>
      <c r="D25" s="18">
        <v>1070</v>
      </c>
    </row>
    <row r="26" spans="1:4" ht="20.100000000000001" customHeight="1" x14ac:dyDescent="0.25">
      <c r="A26" s="3" t="s">
        <v>30</v>
      </c>
      <c r="B26" s="3" t="s">
        <v>90</v>
      </c>
      <c r="C26" s="14" t="s">
        <v>91</v>
      </c>
      <c r="D26" s="18">
        <v>12883.61</v>
      </c>
    </row>
    <row r="27" spans="1:4" ht="20.100000000000001" customHeight="1" x14ac:dyDescent="0.25">
      <c r="A27" s="3" t="s">
        <v>30</v>
      </c>
      <c r="B27" s="3" t="s">
        <v>92</v>
      </c>
      <c r="C27" s="14" t="s">
        <v>91</v>
      </c>
      <c r="D27" s="18">
        <v>1492.11</v>
      </c>
    </row>
    <row r="28" spans="1:4" ht="20.100000000000001" customHeight="1" x14ac:dyDescent="0.25">
      <c r="A28" s="3" t="s">
        <v>30</v>
      </c>
      <c r="B28" s="3" t="s">
        <v>93</v>
      </c>
      <c r="C28" s="14" t="s">
        <v>91</v>
      </c>
      <c r="D28" s="18">
        <v>487.37</v>
      </c>
    </row>
    <row r="29" spans="1:4" ht="20.100000000000001" customHeight="1" x14ac:dyDescent="0.25">
      <c r="A29" s="3" t="s">
        <v>30</v>
      </c>
      <c r="B29" s="3" t="s">
        <v>94</v>
      </c>
      <c r="C29" s="14" t="s">
        <v>91</v>
      </c>
      <c r="D29" s="18">
        <v>475.08</v>
      </c>
    </row>
    <row r="30" spans="1:4" ht="20.100000000000001" customHeight="1" x14ac:dyDescent="0.25">
      <c r="A30" s="3" t="s">
        <v>30</v>
      </c>
      <c r="B30" s="3" t="s">
        <v>95</v>
      </c>
      <c r="C30" s="14" t="s">
        <v>91</v>
      </c>
      <c r="D30" s="18">
        <v>1315.96</v>
      </c>
    </row>
    <row r="31" spans="1:4" ht="20.100000000000001" customHeight="1" x14ac:dyDescent="0.25">
      <c r="A31" s="3" t="s">
        <v>30</v>
      </c>
      <c r="B31" s="3" t="s">
        <v>96</v>
      </c>
      <c r="C31" s="14" t="s">
        <v>91</v>
      </c>
      <c r="D31" s="18">
        <f>1219.55+530.61</f>
        <v>1750.1599999999999</v>
      </c>
    </row>
    <row r="32" spans="1:4" ht="20.100000000000001" customHeight="1" x14ac:dyDescent="0.25">
      <c r="A32" s="3" t="s">
        <v>30</v>
      </c>
      <c r="B32" s="3" t="s">
        <v>97</v>
      </c>
      <c r="C32" s="14" t="s">
        <v>91</v>
      </c>
      <c r="D32" s="18">
        <v>15101.03</v>
      </c>
    </row>
    <row r="33" spans="1:4" ht="20.100000000000001" customHeight="1" x14ac:dyDescent="0.25">
      <c r="A33" s="3" t="s">
        <v>30</v>
      </c>
      <c r="B33" s="3" t="s">
        <v>4</v>
      </c>
      <c r="C33" s="14" t="s">
        <v>100</v>
      </c>
      <c r="D33" s="18">
        <f>460+445+657+187.7</f>
        <v>1749.7</v>
      </c>
    </row>
    <row r="34" spans="1:4" ht="20.100000000000001" customHeight="1" x14ac:dyDescent="0.25">
      <c r="A34" s="3" t="s">
        <v>30</v>
      </c>
      <c r="B34" s="3" t="s">
        <v>4</v>
      </c>
      <c r="C34" s="5" t="s">
        <v>12</v>
      </c>
      <c r="D34" s="18">
        <v>7955.54</v>
      </c>
    </row>
    <row r="35" spans="1:4" ht="20.100000000000001" customHeight="1" x14ac:dyDescent="0.25">
      <c r="A35" s="3" t="s">
        <v>30</v>
      </c>
      <c r="B35" s="3" t="s">
        <v>150</v>
      </c>
      <c r="C35" s="5" t="s">
        <v>151</v>
      </c>
      <c r="D35" s="18">
        <v>5142.16</v>
      </c>
    </row>
    <row r="36" spans="1:4" ht="20.100000000000001" customHeight="1" x14ac:dyDescent="0.25">
      <c r="A36" s="3" t="s">
        <v>30</v>
      </c>
      <c r="B36" s="3" t="s">
        <v>152</v>
      </c>
      <c r="C36" s="5" t="s">
        <v>7</v>
      </c>
      <c r="D36" s="18">
        <v>755.82</v>
      </c>
    </row>
    <row r="37" spans="1:4" ht="20.100000000000001" customHeight="1" x14ac:dyDescent="0.25">
      <c r="A37" s="3" t="s">
        <v>30</v>
      </c>
      <c r="B37" s="3" t="s">
        <v>153</v>
      </c>
      <c r="C37" s="5" t="s">
        <v>7</v>
      </c>
      <c r="D37" s="18">
        <v>971.85</v>
      </c>
    </row>
    <row r="38" spans="1:4" ht="20.100000000000001" customHeight="1" x14ac:dyDescent="0.25">
      <c r="A38" s="3" t="s">
        <v>30</v>
      </c>
      <c r="B38" s="3" t="s">
        <v>154</v>
      </c>
      <c r="C38" s="5" t="s">
        <v>7</v>
      </c>
      <c r="D38" s="18">
        <v>570</v>
      </c>
    </row>
    <row r="39" spans="1:4" ht="20.100000000000001" customHeight="1" x14ac:dyDescent="0.25">
      <c r="A39" s="3" t="s">
        <v>30</v>
      </c>
      <c r="B39" s="11" t="s">
        <v>155</v>
      </c>
      <c r="C39" s="14" t="s">
        <v>156</v>
      </c>
      <c r="D39" s="18">
        <v>2725</v>
      </c>
    </row>
    <row r="40" spans="1:4" ht="20.100000000000001" customHeight="1" x14ac:dyDescent="0.25">
      <c r="A40" s="3" t="s">
        <v>30</v>
      </c>
      <c r="B40" s="3" t="s">
        <v>157</v>
      </c>
      <c r="C40" s="5" t="s">
        <v>143</v>
      </c>
      <c r="D40" s="18">
        <v>5500</v>
      </c>
    </row>
    <row r="41" spans="1:4" ht="20.100000000000001" customHeight="1" x14ac:dyDescent="0.25">
      <c r="A41" s="3" t="s">
        <v>30</v>
      </c>
      <c r="B41" s="3" t="s">
        <v>158</v>
      </c>
      <c r="C41" s="5" t="s">
        <v>7</v>
      </c>
      <c r="D41" s="18">
        <v>6145.01</v>
      </c>
    </row>
    <row r="42" spans="1:4" ht="20.100000000000001" customHeight="1" x14ac:dyDescent="0.25">
      <c r="A42" s="3" t="s">
        <v>30</v>
      </c>
      <c r="B42" s="3" t="s">
        <v>159</v>
      </c>
      <c r="C42" s="5" t="s">
        <v>7</v>
      </c>
      <c r="D42" s="18">
        <v>255.88</v>
      </c>
    </row>
    <row r="43" spans="1:4" ht="20.100000000000001" customHeight="1" x14ac:dyDescent="0.25">
      <c r="A43" s="3" t="s">
        <v>30</v>
      </c>
      <c r="B43" s="3" t="s">
        <v>160</v>
      </c>
      <c r="C43" s="5" t="s">
        <v>161</v>
      </c>
      <c r="D43" s="18">
        <v>218</v>
      </c>
    </row>
    <row r="44" spans="1:4" ht="20.100000000000001" customHeight="1" x14ac:dyDescent="0.25">
      <c r="A44" s="3" t="s">
        <v>30</v>
      </c>
      <c r="B44" s="3" t="s">
        <v>162</v>
      </c>
      <c r="C44" s="5" t="s">
        <v>20</v>
      </c>
      <c r="D44" s="18">
        <v>57</v>
      </c>
    </row>
    <row r="45" spans="1:4" ht="20.100000000000001" customHeight="1" x14ac:dyDescent="0.25">
      <c r="A45" s="3" t="s">
        <v>30</v>
      </c>
      <c r="B45" s="3" t="s">
        <v>163</v>
      </c>
      <c r="C45" s="14" t="s">
        <v>164</v>
      </c>
      <c r="D45" s="18">
        <v>4186</v>
      </c>
    </row>
    <row r="46" spans="1:4" ht="20.100000000000001" customHeight="1" x14ac:dyDescent="0.25">
      <c r="A46" s="3" t="s">
        <v>30</v>
      </c>
      <c r="B46" s="3" t="s">
        <v>165</v>
      </c>
      <c r="C46" s="5" t="s">
        <v>7</v>
      </c>
      <c r="D46" s="18">
        <v>1392.62</v>
      </c>
    </row>
    <row r="47" spans="1:4" ht="20.100000000000001" customHeight="1" x14ac:dyDescent="0.25">
      <c r="A47" s="3" t="s">
        <v>30</v>
      </c>
      <c r="B47" s="11" t="s">
        <v>166</v>
      </c>
      <c r="C47" s="5" t="s">
        <v>20</v>
      </c>
      <c r="D47" s="18">
        <v>900</v>
      </c>
    </row>
    <row r="48" spans="1:4" ht="20.100000000000001" customHeight="1" x14ac:dyDescent="0.25">
      <c r="A48" s="3" t="s">
        <v>30</v>
      </c>
      <c r="B48" s="3" t="s">
        <v>167</v>
      </c>
      <c r="C48" s="14" t="s">
        <v>168</v>
      </c>
      <c r="D48" s="18">
        <v>1434.8</v>
      </c>
    </row>
    <row r="49" spans="1:4" ht="20.100000000000001" customHeight="1" x14ac:dyDescent="0.25">
      <c r="A49" s="3" t="s">
        <v>30</v>
      </c>
      <c r="B49" s="3" t="s">
        <v>169</v>
      </c>
      <c r="C49" s="5" t="s">
        <v>7</v>
      </c>
      <c r="D49" s="18">
        <v>459.43</v>
      </c>
    </row>
    <row r="50" spans="1:4" ht="20.100000000000001" customHeight="1" x14ac:dyDescent="0.25">
      <c r="A50" s="3" t="s">
        <v>30</v>
      </c>
      <c r="B50" s="3" t="s">
        <v>170</v>
      </c>
      <c r="C50" s="5" t="s">
        <v>7</v>
      </c>
      <c r="D50" s="18">
        <v>819.34</v>
      </c>
    </row>
    <row r="51" spans="1:4" ht="20.100000000000001" customHeight="1" x14ac:dyDescent="0.25">
      <c r="A51" s="3" t="s">
        <v>30</v>
      </c>
      <c r="B51" s="3" t="s">
        <v>171</v>
      </c>
      <c r="C51" s="5" t="s">
        <v>172</v>
      </c>
      <c r="D51" s="18">
        <v>45838.61</v>
      </c>
    </row>
    <row r="52" spans="1:4" ht="20.100000000000001" customHeight="1" x14ac:dyDescent="0.25">
      <c r="A52" s="3" t="s">
        <v>30</v>
      </c>
      <c r="B52" s="4" t="s">
        <v>21</v>
      </c>
      <c r="C52" s="8" t="s">
        <v>11</v>
      </c>
      <c r="D52" s="18">
        <v>606.25</v>
      </c>
    </row>
    <row r="53" spans="1:4" ht="20.100000000000001" customHeight="1" x14ac:dyDescent="0.25">
      <c r="A53" s="3" t="s">
        <v>30</v>
      </c>
      <c r="B53" s="3" t="s">
        <v>174</v>
      </c>
      <c r="C53" s="5" t="s">
        <v>7</v>
      </c>
      <c r="D53" s="18">
        <v>327.99</v>
      </c>
    </row>
    <row r="54" spans="1:4" ht="20.100000000000001" customHeight="1" x14ac:dyDescent="0.25">
      <c r="A54" s="3" t="s">
        <v>30</v>
      </c>
      <c r="B54" s="3" t="s">
        <v>175</v>
      </c>
      <c r="C54" s="14" t="s">
        <v>176</v>
      </c>
      <c r="D54" s="18">
        <v>45843.43</v>
      </c>
    </row>
    <row r="55" spans="1:4" ht="20.100000000000001" customHeight="1" x14ac:dyDescent="0.25">
      <c r="A55" s="3" t="s">
        <v>30</v>
      </c>
      <c r="B55" s="3" t="s">
        <v>177</v>
      </c>
      <c r="C55" s="14" t="s">
        <v>178</v>
      </c>
      <c r="D55" s="18">
        <v>2240</v>
      </c>
    </row>
    <row r="56" spans="1:4" ht="20.100000000000001" customHeight="1" x14ac:dyDescent="0.25">
      <c r="A56" s="3" t="s">
        <v>30</v>
      </c>
      <c r="B56" s="3" t="s">
        <v>179</v>
      </c>
      <c r="C56" s="5" t="s">
        <v>180</v>
      </c>
      <c r="D56" s="18">
        <v>497.28</v>
      </c>
    </row>
    <row r="57" spans="1:4" ht="20.100000000000001" customHeight="1" x14ac:dyDescent="0.25">
      <c r="A57" s="3" t="s">
        <v>30</v>
      </c>
      <c r="B57" s="3" t="s">
        <v>181</v>
      </c>
      <c r="C57" s="5" t="s">
        <v>7</v>
      </c>
      <c r="D57" s="18">
        <v>276.51</v>
      </c>
    </row>
    <row r="58" spans="1:4" ht="20.100000000000001" customHeight="1" x14ac:dyDescent="0.25">
      <c r="A58" s="3" t="s">
        <v>30</v>
      </c>
      <c r="B58" s="3" t="s">
        <v>22</v>
      </c>
      <c r="C58" s="5" t="s">
        <v>7</v>
      </c>
      <c r="D58" s="18">
        <v>112.72</v>
      </c>
    </row>
    <row r="59" spans="1:4" ht="20.100000000000001" customHeight="1" x14ac:dyDescent="0.25">
      <c r="A59" s="3" t="s">
        <v>30</v>
      </c>
      <c r="B59" s="3" t="s">
        <v>182</v>
      </c>
      <c r="C59" s="5" t="s">
        <v>7</v>
      </c>
      <c r="D59" s="18">
        <v>2445.4</v>
      </c>
    </row>
    <row r="60" spans="1:4" ht="20.100000000000001" customHeight="1" x14ac:dyDescent="0.25">
      <c r="A60" s="3" t="s">
        <v>30</v>
      </c>
      <c r="B60" s="11" t="s">
        <v>183</v>
      </c>
      <c r="C60" s="5" t="s">
        <v>20</v>
      </c>
      <c r="D60" s="18">
        <v>1270</v>
      </c>
    </row>
    <row r="61" spans="1:4" ht="20.100000000000001" customHeight="1" x14ac:dyDescent="0.25">
      <c r="A61" s="3" t="s">
        <v>30</v>
      </c>
      <c r="B61" s="3" t="s">
        <v>184</v>
      </c>
      <c r="C61" s="5" t="s">
        <v>7</v>
      </c>
      <c r="D61" s="18">
        <v>657.9</v>
      </c>
    </row>
    <row r="62" spans="1:4" ht="20.100000000000001" customHeight="1" x14ac:dyDescent="0.25">
      <c r="A62" s="3" t="s">
        <v>30</v>
      </c>
      <c r="B62" s="3" t="s">
        <v>185</v>
      </c>
      <c r="C62" s="14" t="s">
        <v>7</v>
      </c>
      <c r="D62" s="18">
        <v>233.64</v>
      </c>
    </row>
    <row r="63" spans="1:4" ht="20.100000000000001" customHeight="1" x14ac:dyDescent="0.25">
      <c r="A63" s="3" t="s">
        <v>30</v>
      </c>
      <c r="B63" s="3" t="s">
        <v>186</v>
      </c>
      <c r="C63" s="14" t="s">
        <v>187</v>
      </c>
      <c r="D63" s="18">
        <v>174.96</v>
      </c>
    </row>
    <row r="64" spans="1:4" ht="20.100000000000001" customHeight="1" x14ac:dyDescent="0.25">
      <c r="A64" s="3" t="s">
        <v>30</v>
      </c>
      <c r="B64" s="3" t="s">
        <v>188</v>
      </c>
      <c r="C64" s="14" t="s">
        <v>189</v>
      </c>
      <c r="D64" s="18">
        <v>2981.64</v>
      </c>
    </row>
    <row r="65" spans="1:4" ht="20.100000000000001" customHeight="1" x14ac:dyDescent="0.25">
      <c r="A65" s="3" t="s">
        <v>30</v>
      </c>
      <c r="B65" s="3" t="s">
        <v>190</v>
      </c>
      <c r="C65" s="14" t="s">
        <v>191</v>
      </c>
      <c r="D65" s="18">
        <v>900</v>
      </c>
    </row>
    <row r="66" spans="1:4" ht="20.100000000000001" customHeight="1" x14ac:dyDescent="0.25">
      <c r="A66" s="3" t="s">
        <v>30</v>
      </c>
      <c r="B66" s="3" t="s">
        <v>16</v>
      </c>
      <c r="C66" s="14" t="s">
        <v>192</v>
      </c>
      <c r="D66" s="18">
        <v>35111.47</v>
      </c>
    </row>
    <row r="67" spans="1:4" ht="20.100000000000001" customHeight="1" x14ac:dyDescent="0.25">
      <c r="A67" s="3" t="s">
        <v>30</v>
      </c>
      <c r="B67" s="3" t="s">
        <v>193</v>
      </c>
      <c r="C67" s="14" t="s">
        <v>194</v>
      </c>
      <c r="D67" s="18">
        <v>26625.15</v>
      </c>
    </row>
    <row r="68" spans="1:4" ht="20.100000000000001" customHeight="1" x14ac:dyDescent="0.25">
      <c r="A68" s="3" t="s">
        <v>30</v>
      </c>
      <c r="B68" s="3" t="s">
        <v>8</v>
      </c>
      <c r="C68" s="14" t="s">
        <v>195</v>
      </c>
      <c r="D68" s="18">
        <v>1245.54</v>
      </c>
    </row>
    <row r="69" spans="1:4" ht="20.100000000000001" customHeight="1" x14ac:dyDescent="0.25">
      <c r="A69" s="3" t="s">
        <v>30</v>
      </c>
      <c r="B69" s="3" t="s">
        <v>196</v>
      </c>
      <c r="C69" s="14" t="s">
        <v>197</v>
      </c>
      <c r="D69" s="18">
        <v>3400</v>
      </c>
    </row>
    <row r="70" spans="1:4" ht="20.100000000000001" customHeight="1" x14ac:dyDescent="0.25">
      <c r="A70" s="3" t="s">
        <v>30</v>
      </c>
      <c r="B70" s="3" t="s">
        <v>198</v>
      </c>
      <c r="C70" s="14" t="s">
        <v>199</v>
      </c>
      <c r="D70" s="18">
        <v>28279.89</v>
      </c>
    </row>
    <row r="71" spans="1:4" ht="20.100000000000001" customHeight="1" x14ac:dyDescent="0.25">
      <c r="A71" s="3" t="s">
        <v>30</v>
      </c>
      <c r="B71" s="3" t="s">
        <v>4</v>
      </c>
      <c r="C71" s="5" t="s">
        <v>12</v>
      </c>
      <c r="D71" s="18">
        <v>150.80000000000001</v>
      </c>
    </row>
    <row r="72" spans="1:4" ht="20.100000000000001" customHeight="1" x14ac:dyDescent="0.25">
      <c r="A72" s="3" t="s">
        <v>30</v>
      </c>
      <c r="B72" s="3" t="s">
        <v>200</v>
      </c>
      <c r="C72" s="14" t="s">
        <v>201</v>
      </c>
      <c r="D72" s="18">
        <v>16729.5</v>
      </c>
    </row>
    <row r="73" spans="1:4" ht="20.100000000000001" customHeight="1" x14ac:dyDescent="0.25">
      <c r="A73" s="3" t="s">
        <v>30</v>
      </c>
      <c r="B73" s="3" t="s">
        <v>202</v>
      </c>
      <c r="C73" s="14" t="s">
        <v>7</v>
      </c>
      <c r="D73" s="18">
        <v>9600</v>
      </c>
    </row>
    <row r="74" spans="1:4" ht="20.100000000000001" customHeight="1" x14ac:dyDescent="0.25">
      <c r="A74" s="3" t="s">
        <v>30</v>
      </c>
      <c r="B74" s="3" t="s">
        <v>4</v>
      </c>
      <c r="C74" s="5" t="s">
        <v>12</v>
      </c>
      <c r="D74" s="18">
        <v>5344</v>
      </c>
    </row>
    <row r="75" spans="1:4" ht="20.100000000000001" customHeight="1" x14ac:dyDescent="0.25">
      <c r="A75" s="3" t="s">
        <v>30</v>
      </c>
      <c r="B75" s="3" t="s">
        <v>203</v>
      </c>
      <c r="C75" s="14" t="s">
        <v>7</v>
      </c>
      <c r="D75" s="18">
        <v>2929.3</v>
      </c>
    </row>
    <row r="76" spans="1:4" ht="20.100000000000001" customHeight="1" x14ac:dyDescent="0.25">
      <c r="A76" s="3" t="s">
        <v>30</v>
      </c>
      <c r="B76" s="11" t="s">
        <v>204</v>
      </c>
      <c r="C76" s="5" t="s">
        <v>7</v>
      </c>
      <c r="D76" s="18">
        <v>142.19999999999999</v>
      </c>
    </row>
    <row r="77" spans="1:4" ht="20.100000000000001" customHeight="1" x14ac:dyDescent="0.25">
      <c r="A77" s="3" t="s">
        <v>30</v>
      </c>
      <c r="B77" s="3" t="s">
        <v>116</v>
      </c>
      <c r="C77" s="5" t="s">
        <v>13</v>
      </c>
      <c r="D77" s="18">
        <v>339.27</v>
      </c>
    </row>
    <row r="78" spans="1:4" ht="20.100000000000001" customHeight="1" x14ac:dyDescent="0.25">
      <c r="A78" s="3" t="s">
        <v>30</v>
      </c>
      <c r="B78" s="3" t="s">
        <v>205</v>
      </c>
      <c r="C78" s="5" t="s">
        <v>206</v>
      </c>
      <c r="D78" s="18">
        <v>828.29</v>
      </c>
    </row>
    <row r="79" spans="1:4" ht="20.100000000000001" customHeight="1" x14ac:dyDescent="0.25">
      <c r="A79" s="3" t="s">
        <v>30</v>
      </c>
      <c r="B79" s="3" t="s">
        <v>4</v>
      </c>
      <c r="C79" s="5" t="s">
        <v>12</v>
      </c>
      <c r="D79" s="18">
        <f>1200+800</f>
        <v>2000</v>
      </c>
    </row>
    <row r="80" spans="1:4" ht="20.100000000000001" customHeight="1" x14ac:dyDescent="0.25">
      <c r="A80" s="3" t="s">
        <v>30</v>
      </c>
      <c r="B80" s="3" t="s">
        <v>207</v>
      </c>
      <c r="C80" s="14" t="s">
        <v>208</v>
      </c>
      <c r="D80" s="18">
        <v>570.35</v>
      </c>
    </row>
    <row r="81" spans="1:4" ht="20.100000000000001" customHeight="1" x14ac:dyDescent="0.25">
      <c r="A81" s="3" t="s">
        <v>30</v>
      </c>
      <c r="B81" s="3" t="s">
        <v>209</v>
      </c>
      <c r="C81" s="14" t="s">
        <v>51</v>
      </c>
      <c r="D81" s="18">
        <v>135</v>
      </c>
    </row>
    <row r="82" spans="1:4" ht="20.100000000000001" customHeight="1" x14ac:dyDescent="0.25">
      <c r="A82" s="3" t="s">
        <v>30</v>
      </c>
      <c r="B82" s="3" t="s">
        <v>4</v>
      </c>
      <c r="C82" s="5" t="s">
        <v>6</v>
      </c>
      <c r="D82" s="18">
        <f>677.92+1998.4+8269.89</f>
        <v>10946.21</v>
      </c>
    </row>
    <row r="83" spans="1:4" ht="20.100000000000001" customHeight="1" x14ac:dyDescent="0.25">
      <c r="A83" s="3" t="s">
        <v>30</v>
      </c>
      <c r="B83" s="3" t="s">
        <v>111</v>
      </c>
      <c r="C83" s="14" t="s">
        <v>84</v>
      </c>
      <c r="D83" s="18">
        <f>37.75+26.18+26.34</f>
        <v>90.27</v>
      </c>
    </row>
    <row r="84" spans="1:4" ht="20.100000000000001" customHeight="1" x14ac:dyDescent="0.25">
      <c r="A84" s="3" t="s">
        <v>108</v>
      </c>
      <c r="B84" s="3" t="s">
        <v>4</v>
      </c>
      <c r="C84" s="5" t="s">
        <v>147</v>
      </c>
      <c r="D84" s="18">
        <v>272</v>
      </c>
    </row>
    <row r="85" spans="1:4" ht="20.100000000000001" customHeight="1" x14ac:dyDescent="0.25">
      <c r="A85" s="3" t="s">
        <v>29</v>
      </c>
      <c r="B85" s="3" t="s">
        <v>4</v>
      </c>
      <c r="C85" s="14" t="s">
        <v>5</v>
      </c>
      <c r="D85" s="18">
        <f>240.18+435.88</f>
        <v>676.06</v>
      </c>
    </row>
    <row r="86" spans="1:4" ht="20.100000000000001" customHeight="1" x14ac:dyDescent="0.25">
      <c r="A86" s="3" t="s">
        <v>29</v>
      </c>
      <c r="B86" s="3" t="s">
        <v>111</v>
      </c>
      <c r="C86" s="14" t="s">
        <v>84</v>
      </c>
      <c r="D86" s="18">
        <v>42.66</v>
      </c>
    </row>
    <row r="87" spans="1:4" ht="20.100000000000001" customHeight="1" x14ac:dyDescent="0.25">
      <c r="A87" s="3" t="s">
        <v>107</v>
      </c>
      <c r="B87" s="3" t="s">
        <v>111</v>
      </c>
      <c r="C87" s="14" t="s">
        <v>84</v>
      </c>
      <c r="D87" s="18">
        <v>41.21</v>
      </c>
    </row>
    <row r="88" spans="1:4" ht="20.100000000000001" customHeight="1" x14ac:dyDescent="0.25">
      <c r="A88" s="3" t="s">
        <v>106</v>
      </c>
      <c r="B88" s="3" t="s">
        <v>132</v>
      </c>
      <c r="C88" s="5" t="s">
        <v>133</v>
      </c>
      <c r="D88" s="18">
        <v>2028</v>
      </c>
    </row>
    <row r="89" spans="1:4" ht="20.100000000000001" customHeight="1" x14ac:dyDescent="0.25">
      <c r="A89" s="3" t="s">
        <v>106</v>
      </c>
      <c r="B89" s="3" t="s">
        <v>38</v>
      </c>
      <c r="C89" s="5" t="s">
        <v>15</v>
      </c>
      <c r="D89" s="18">
        <v>626.48</v>
      </c>
    </row>
    <row r="90" spans="1:4" ht="20.100000000000001" customHeight="1" x14ac:dyDescent="0.25">
      <c r="A90" s="3" t="s">
        <v>106</v>
      </c>
      <c r="B90" s="11" t="s">
        <v>134</v>
      </c>
      <c r="C90" s="5" t="s">
        <v>135</v>
      </c>
      <c r="D90" s="18">
        <v>11512</v>
      </c>
    </row>
    <row r="91" spans="1:4" ht="20.100000000000001" customHeight="1" x14ac:dyDescent="0.25">
      <c r="A91" s="3" t="s">
        <v>106</v>
      </c>
      <c r="B91" s="3" t="s">
        <v>4</v>
      </c>
      <c r="C91" s="5" t="s">
        <v>12</v>
      </c>
      <c r="D91" s="18">
        <v>3564.45</v>
      </c>
    </row>
    <row r="92" spans="1:4" ht="20.100000000000001" customHeight="1" x14ac:dyDescent="0.25">
      <c r="A92" s="3" t="s">
        <v>106</v>
      </c>
      <c r="B92" s="3" t="s">
        <v>136</v>
      </c>
      <c r="C92" s="16" t="s">
        <v>14</v>
      </c>
      <c r="D92" s="18">
        <v>21185.02</v>
      </c>
    </row>
    <row r="93" spans="1:4" ht="20.100000000000001" customHeight="1" x14ac:dyDescent="0.25">
      <c r="A93" s="3" t="s">
        <v>106</v>
      </c>
      <c r="B93" s="3" t="s">
        <v>4</v>
      </c>
      <c r="C93" s="5" t="s">
        <v>12</v>
      </c>
      <c r="D93" s="18">
        <f>549.19+2864.92+4399.55+4722.15+953.5+11241.5+6139.12+2909.18+1808.82+2260.72+17553.69</f>
        <v>55402.34</v>
      </c>
    </row>
    <row r="94" spans="1:4" ht="20.100000000000001" customHeight="1" x14ac:dyDescent="0.25">
      <c r="A94" s="3" t="s">
        <v>106</v>
      </c>
      <c r="B94" s="3" t="s">
        <v>137</v>
      </c>
      <c r="C94" s="5" t="s">
        <v>7</v>
      </c>
      <c r="D94" s="18">
        <v>556</v>
      </c>
    </row>
    <row r="95" spans="1:4" ht="20.100000000000001" customHeight="1" x14ac:dyDescent="0.25">
      <c r="A95" s="3" t="s">
        <v>106</v>
      </c>
      <c r="B95" s="3" t="s">
        <v>138</v>
      </c>
      <c r="C95" s="5" t="s">
        <v>139</v>
      </c>
      <c r="D95" s="18">
        <v>9500</v>
      </c>
    </row>
    <row r="96" spans="1:4" ht="20.100000000000001" customHeight="1" x14ac:dyDescent="0.25">
      <c r="A96" s="3" t="s">
        <v>106</v>
      </c>
      <c r="B96" s="3" t="s">
        <v>140</v>
      </c>
      <c r="C96" s="5" t="s">
        <v>7</v>
      </c>
      <c r="D96" s="18">
        <v>1170</v>
      </c>
    </row>
    <row r="97" spans="1:4" ht="20.100000000000001" customHeight="1" x14ac:dyDescent="0.25">
      <c r="A97" s="3" t="s">
        <v>106</v>
      </c>
      <c r="B97" s="3" t="s">
        <v>141</v>
      </c>
      <c r="C97" s="5" t="s">
        <v>7</v>
      </c>
      <c r="D97" s="18">
        <v>3070</v>
      </c>
    </row>
    <row r="98" spans="1:4" ht="20.100000000000001" customHeight="1" x14ac:dyDescent="0.25">
      <c r="A98" s="3" t="s">
        <v>106</v>
      </c>
      <c r="B98" s="3" t="s">
        <v>142</v>
      </c>
      <c r="C98" s="5" t="s">
        <v>143</v>
      </c>
      <c r="D98" s="18">
        <v>750</v>
      </c>
    </row>
    <row r="99" spans="1:4" ht="20.100000000000001" customHeight="1" x14ac:dyDescent="0.25">
      <c r="A99" s="3" t="s">
        <v>106</v>
      </c>
      <c r="B99" s="3" t="s">
        <v>144</v>
      </c>
      <c r="C99" s="5" t="s">
        <v>133</v>
      </c>
      <c r="D99" s="18">
        <v>34000</v>
      </c>
    </row>
    <row r="100" spans="1:4" ht="20.100000000000001" customHeight="1" x14ac:dyDescent="0.25">
      <c r="A100" s="3" t="s">
        <v>106</v>
      </c>
      <c r="B100" s="3" t="s">
        <v>145</v>
      </c>
      <c r="C100" s="5" t="s">
        <v>146</v>
      </c>
      <c r="D100" s="18">
        <v>720</v>
      </c>
    </row>
    <row r="101" spans="1:4" ht="20.100000000000001" customHeight="1" x14ac:dyDescent="0.25">
      <c r="A101" s="3" t="s">
        <v>106</v>
      </c>
      <c r="B101" s="3" t="s">
        <v>4</v>
      </c>
      <c r="C101" s="5" t="s">
        <v>147</v>
      </c>
      <c r="D101" s="18">
        <f>32+32</f>
        <v>64</v>
      </c>
    </row>
    <row r="102" spans="1:4" ht="20.100000000000001" customHeight="1" x14ac:dyDescent="0.25">
      <c r="A102" s="3" t="s">
        <v>106</v>
      </c>
      <c r="B102" s="3" t="s">
        <v>4</v>
      </c>
      <c r="C102" s="5" t="s">
        <v>12</v>
      </c>
      <c r="D102" s="18">
        <f>672.4+9322.04</f>
        <v>9994.44</v>
      </c>
    </row>
    <row r="103" spans="1:4" ht="20.100000000000001" customHeight="1" x14ac:dyDescent="0.25">
      <c r="A103" s="3" t="s">
        <v>106</v>
      </c>
      <c r="B103" s="3" t="s">
        <v>4</v>
      </c>
      <c r="C103" s="5" t="s">
        <v>148</v>
      </c>
      <c r="D103" s="18">
        <v>667.13</v>
      </c>
    </row>
    <row r="104" spans="1:4" ht="20.100000000000001" customHeight="1" x14ac:dyDescent="0.25">
      <c r="A104" s="3" t="s">
        <v>106</v>
      </c>
      <c r="B104" s="3" t="s">
        <v>149</v>
      </c>
      <c r="C104" s="7" t="s">
        <v>173</v>
      </c>
      <c r="D104" s="18">
        <v>402</v>
      </c>
    </row>
    <row r="105" spans="1:4" ht="20.100000000000001" customHeight="1" x14ac:dyDescent="0.25">
      <c r="A105" s="3" t="s">
        <v>106</v>
      </c>
      <c r="B105" s="3" t="s">
        <v>111</v>
      </c>
      <c r="C105" s="14" t="s">
        <v>84</v>
      </c>
      <c r="D105" s="18">
        <v>42.99</v>
      </c>
    </row>
    <row r="106" spans="1:4" ht="20.100000000000001" customHeight="1" x14ac:dyDescent="0.25">
      <c r="A106" s="3" t="s">
        <v>105</v>
      </c>
      <c r="B106" s="3" t="s">
        <v>111</v>
      </c>
      <c r="C106" s="14" t="s">
        <v>84</v>
      </c>
      <c r="D106" s="18">
        <f>23.36+45.29+30.85</f>
        <v>99.5</v>
      </c>
    </row>
    <row r="107" spans="1:4" ht="20.100000000000001" customHeight="1" x14ac:dyDescent="0.25">
      <c r="A107" s="3" t="s">
        <v>104</v>
      </c>
      <c r="B107" s="3" t="s">
        <v>130</v>
      </c>
      <c r="C107" s="5" t="s">
        <v>131</v>
      </c>
      <c r="D107" s="18">
        <v>30000</v>
      </c>
    </row>
    <row r="108" spans="1:4" ht="20.100000000000001" customHeight="1" x14ac:dyDescent="0.25">
      <c r="A108" s="3" t="s">
        <v>104</v>
      </c>
      <c r="B108" s="3" t="s">
        <v>4</v>
      </c>
      <c r="C108" s="5" t="s">
        <v>6</v>
      </c>
      <c r="D108" s="18">
        <v>27392</v>
      </c>
    </row>
    <row r="109" spans="1:4" ht="20.100000000000001" customHeight="1" x14ac:dyDescent="0.25">
      <c r="A109" s="3" t="s">
        <v>104</v>
      </c>
      <c r="B109" s="3" t="s">
        <v>111</v>
      </c>
      <c r="C109" s="14" t="s">
        <v>84</v>
      </c>
      <c r="D109" s="18">
        <v>60.2</v>
      </c>
    </row>
    <row r="110" spans="1:4" ht="20.100000000000001" customHeight="1" x14ac:dyDescent="0.25">
      <c r="A110" s="3" t="s">
        <v>103</v>
      </c>
      <c r="B110" s="3" t="s">
        <v>4</v>
      </c>
      <c r="C110" s="5" t="s">
        <v>12</v>
      </c>
      <c r="D110" s="18">
        <f>9201.07+1752.48+2040+21.24+1012.06+4006+295.34+3312.3+2573.69</f>
        <v>24214.179999999997</v>
      </c>
    </row>
    <row r="111" spans="1:4" ht="20.100000000000001" customHeight="1" x14ac:dyDescent="0.25">
      <c r="A111" s="3" t="s">
        <v>103</v>
      </c>
      <c r="B111" s="3" t="s">
        <v>114</v>
      </c>
      <c r="C111" s="14" t="s">
        <v>115</v>
      </c>
      <c r="D111" s="18">
        <v>1680</v>
      </c>
    </row>
    <row r="112" spans="1:4" ht="20.100000000000001" customHeight="1" x14ac:dyDescent="0.25">
      <c r="A112" s="3" t="s">
        <v>103</v>
      </c>
      <c r="B112" s="3" t="s">
        <v>116</v>
      </c>
      <c r="C112" s="5" t="s">
        <v>13</v>
      </c>
      <c r="D112" s="18">
        <v>234.18</v>
      </c>
    </row>
    <row r="113" spans="1:4" ht="20.100000000000001" customHeight="1" x14ac:dyDescent="0.25">
      <c r="A113" s="3" t="s">
        <v>103</v>
      </c>
      <c r="B113" s="3" t="s">
        <v>117</v>
      </c>
      <c r="C113" s="14" t="s">
        <v>118</v>
      </c>
      <c r="D113" s="18">
        <v>1500</v>
      </c>
    </row>
    <row r="114" spans="1:4" ht="20.100000000000001" customHeight="1" x14ac:dyDescent="0.25">
      <c r="A114" s="3" t="s">
        <v>103</v>
      </c>
      <c r="B114" s="3" t="s">
        <v>119</v>
      </c>
      <c r="C114" s="5" t="s">
        <v>7</v>
      </c>
      <c r="D114" s="18">
        <v>666</v>
      </c>
    </row>
    <row r="115" spans="1:4" ht="20.100000000000001" customHeight="1" x14ac:dyDescent="0.25">
      <c r="A115" s="3" t="s">
        <v>103</v>
      </c>
      <c r="B115" s="3" t="s">
        <v>120</v>
      </c>
      <c r="C115" s="5" t="s">
        <v>7</v>
      </c>
      <c r="D115" s="18">
        <v>700</v>
      </c>
    </row>
    <row r="116" spans="1:4" ht="20.100000000000001" customHeight="1" x14ac:dyDescent="0.25">
      <c r="A116" s="3" t="s">
        <v>103</v>
      </c>
      <c r="B116" s="3" t="s">
        <v>121</v>
      </c>
      <c r="C116" s="5" t="s">
        <v>7</v>
      </c>
      <c r="D116" s="18">
        <v>279.8</v>
      </c>
    </row>
    <row r="117" spans="1:4" ht="20.100000000000001" customHeight="1" x14ac:dyDescent="0.25">
      <c r="A117" s="3" t="s">
        <v>103</v>
      </c>
      <c r="B117" s="11" t="s">
        <v>122</v>
      </c>
      <c r="C117" s="14" t="s">
        <v>123</v>
      </c>
      <c r="D117" s="18">
        <v>20000</v>
      </c>
    </row>
    <row r="118" spans="1:4" ht="20.100000000000001" customHeight="1" x14ac:dyDescent="0.25">
      <c r="A118" s="3" t="s">
        <v>103</v>
      </c>
      <c r="B118" s="3" t="s">
        <v>125</v>
      </c>
      <c r="C118" s="14" t="s">
        <v>124</v>
      </c>
      <c r="D118" s="18">
        <v>3117.5</v>
      </c>
    </row>
    <row r="119" spans="1:4" ht="20.100000000000001" customHeight="1" x14ac:dyDescent="0.25">
      <c r="A119" s="3" t="s">
        <v>103</v>
      </c>
      <c r="B119" s="11" t="s">
        <v>126</v>
      </c>
      <c r="C119" s="14" t="s">
        <v>127</v>
      </c>
      <c r="D119" s="18">
        <v>960</v>
      </c>
    </row>
    <row r="120" spans="1:4" ht="20.100000000000001" customHeight="1" x14ac:dyDescent="0.25">
      <c r="A120" s="3" t="s">
        <v>103</v>
      </c>
      <c r="B120" s="3" t="s">
        <v>128</v>
      </c>
      <c r="C120" s="14" t="s">
        <v>129</v>
      </c>
      <c r="D120" s="18">
        <v>7400</v>
      </c>
    </row>
    <row r="121" spans="1:4" ht="20.100000000000001" customHeight="1" x14ac:dyDescent="0.25">
      <c r="A121" s="3" t="s">
        <v>103</v>
      </c>
      <c r="B121" s="3" t="s">
        <v>4</v>
      </c>
      <c r="C121" s="5" t="s">
        <v>6</v>
      </c>
      <c r="D121" s="18">
        <v>6261</v>
      </c>
    </row>
    <row r="122" spans="1:4" ht="20.100000000000001" customHeight="1" x14ac:dyDescent="0.25">
      <c r="A122" s="3" t="s">
        <v>33</v>
      </c>
      <c r="B122" s="3" t="s">
        <v>85</v>
      </c>
      <c r="C122" s="3" t="s">
        <v>86</v>
      </c>
      <c r="D122" s="18">
        <v>226.71</v>
      </c>
    </row>
    <row r="123" spans="1:4" ht="20.100000000000001" customHeight="1" x14ac:dyDescent="0.25">
      <c r="A123" s="3" t="s">
        <v>33</v>
      </c>
      <c r="B123" s="3" t="s">
        <v>111</v>
      </c>
      <c r="C123" s="14" t="s">
        <v>84</v>
      </c>
      <c r="D123" s="18">
        <f>57.09+56.91</f>
        <v>114</v>
      </c>
    </row>
    <row r="124" spans="1:4" ht="20.100000000000001" customHeight="1" x14ac:dyDescent="0.25">
      <c r="A124" s="3" t="s">
        <v>33</v>
      </c>
      <c r="B124" s="3" t="s">
        <v>79</v>
      </c>
      <c r="C124" s="7" t="s">
        <v>110</v>
      </c>
      <c r="D124" s="18">
        <v>470826.48</v>
      </c>
    </row>
    <row r="125" spans="1:4" ht="20.100000000000001" customHeight="1" x14ac:dyDescent="0.25">
      <c r="A125" s="3" t="s">
        <v>102</v>
      </c>
      <c r="B125" s="3" t="s">
        <v>4</v>
      </c>
      <c r="C125" s="14" t="s">
        <v>5</v>
      </c>
      <c r="D125" s="18">
        <v>118.08</v>
      </c>
    </row>
    <row r="126" spans="1:4" ht="20.100000000000001" customHeight="1" x14ac:dyDescent="0.25">
      <c r="A126" s="3" t="s">
        <v>102</v>
      </c>
      <c r="B126" s="11" t="s">
        <v>112</v>
      </c>
      <c r="C126" s="5" t="s">
        <v>11</v>
      </c>
      <c r="D126" s="18">
        <v>5531.04</v>
      </c>
    </row>
    <row r="127" spans="1:4" ht="20.100000000000001" customHeight="1" x14ac:dyDescent="0.25">
      <c r="A127" s="3" t="s">
        <v>102</v>
      </c>
      <c r="B127" s="3" t="s">
        <v>4</v>
      </c>
      <c r="C127" s="5" t="s">
        <v>12</v>
      </c>
      <c r="D127" s="18">
        <f>966+2000+500+500+560+180</f>
        <v>4706</v>
      </c>
    </row>
    <row r="128" spans="1:4" ht="20.100000000000001" customHeight="1" x14ac:dyDescent="0.25">
      <c r="A128" s="3" t="s">
        <v>102</v>
      </c>
      <c r="B128" s="11" t="s">
        <v>113</v>
      </c>
      <c r="C128" s="5" t="s">
        <v>7</v>
      </c>
      <c r="D128" s="18">
        <v>703</v>
      </c>
    </row>
    <row r="129" spans="1:4" ht="20.100000000000001" customHeight="1" x14ac:dyDescent="0.25">
      <c r="A129" s="3" t="s">
        <v>102</v>
      </c>
      <c r="B129" s="3" t="s">
        <v>111</v>
      </c>
      <c r="C129" s="14" t="s">
        <v>84</v>
      </c>
      <c r="D129" s="18">
        <f>57.73+57.21+52.45+56.28</f>
        <v>223.67</v>
      </c>
    </row>
    <row r="130" spans="1:4" ht="20.100000000000001" customHeight="1" x14ac:dyDescent="0.25">
      <c r="A130" s="3" t="s">
        <v>28</v>
      </c>
      <c r="B130" s="3" t="s">
        <v>4</v>
      </c>
      <c r="C130" s="14" t="s">
        <v>5</v>
      </c>
      <c r="D130" s="18">
        <v>4.8</v>
      </c>
    </row>
    <row r="131" spans="1:4" ht="20.100000000000001" customHeight="1" x14ac:dyDescent="0.25">
      <c r="A131" s="3" t="s">
        <v>28</v>
      </c>
      <c r="B131" s="3" t="s">
        <v>83</v>
      </c>
      <c r="C131" s="14" t="s">
        <v>84</v>
      </c>
      <c r="D131" s="18">
        <v>105.9</v>
      </c>
    </row>
    <row r="132" spans="1:4" ht="20.100000000000001" customHeight="1" x14ac:dyDescent="0.25">
      <c r="A132" s="3" t="s">
        <v>28</v>
      </c>
      <c r="B132" s="3" t="s">
        <v>111</v>
      </c>
      <c r="C132" s="14" t="s">
        <v>84</v>
      </c>
      <c r="D132" s="18">
        <v>63.57</v>
      </c>
    </row>
    <row r="133" spans="1:4" ht="20.100000000000001" customHeight="1" x14ac:dyDescent="0.25">
      <c r="A133" s="3" t="s">
        <v>27</v>
      </c>
      <c r="B133" s="3" t="s">
        <v>4</v>
      </c>
      <c r="C133" s="14" t="s">
        <v>5</v>
      </c>
      <c r="D133" s="18">
        <v>5</v>
      </c>
    </row>
    <row r="134" spans="1:4" ht="20.100000000000001" customHeight="1" x14ac:dyDescent="0.25">
      <c r="A134" s="3" t="s">
        <v>27</v>
      </c>
      <c r="B134" s="3" t="s">
        <v>111</v>
      </c>
      <c r="C134" s="14" t="s">
        <v>84</v>
      </c>
      <c r="D134" s="18">
        <v>61.27</v>
      </c>
    </row>
    <row r="135" spans="1:4" ht="20.100000000000001" customHeight="1" x14ac:dyDescent="0.25">
      <c r="A135" s="3" t="s">
        <v>101</v>
      </c>
      <c r="B135" s="3" t="s">
        <v>111</v>
      </c>
      <c r="C135" s="14" t="s">
        <v>84</v>
      </c>
      <c r="D135" s="18">
        <v>59.52</v>
      </c>
    </row>
    <row r="136" spans="1:4" ht="20.100000000000001" customHeight="1" x14ac:dyDescent="0.25">
      <c r="A136" s="3" t="s">
        <v>26</v>
      </c>
      <c r="B136" s="3" t="s">
        <v>4</v>
      </c>
      <c r="C136" s="14" t="s">
        <v>5</v>
      </c>
      <c r="D136" s="18">
        <v>439.17</v>
      </c>
    </row>
    <row r="137" spans="1:4" ht="20.100000000000001" customHeight="1" x14ac:dyDescent="0.25">
      <c r="A137" s="3" t="s">
        <v>26</v>
      </c>
      <c r="B137" s="3" t="s">
        <v>61</v>
      </c>
      <c r="C137" s="5" t="s">
        <v>7</v>
      </c>
      <c r="D137" s="18">
        <v>590</v>
      </c>
    </row>
    <row r="138" spans="1:4" ht="20.100000000000001" customHeight="1" x14ac:dyDescent="0.25">
      <c r="A138" s="3" t="s">
        <v>26</v>
      </c>
      <c r="B138" s="3" t="s">
        <v>62</v>
      </c>
      <c r="C138" s="5" t="s">
        <v>7</v>
      </c>
      <c r="D138" s="18">
        <v>780</v>
      </c>
    </row>
    <row r="139" spans="1:4" ht="20.100000000000001" customHeight="1" x14ac:dyDescent="0.25">
      <c r="A139" s="3" t="s">
        <v>26</v>
      </c>
      <c r="B139" s="3" t="s">
        <v>63</v>
      </c>
      <c r="C139" s="5" t="s">
        <v>7</v>
      </c>
      <c r="D139" s="18">
        <v>1478.37</v>
      </c>
    </row>
    <row r="140" spans="1:4" ht="20.100000000000001" customHeight="1" x14ac:dyDescent="0.25">
      <c r="A140" s="3" t="s">
        <v>26</v>
      </c>
      <c r="B140" s="3" t="s">
        <v>64</v>
      </c>
      <c r="C140" s="5" t="s">
        <v>7</v>
      </c>
      <c r="D140" s="18">
        <v>35100</v>
      </c>
    </row>
    <row r="141" spans="1:4" ht="20.100000000000001" customHeight="1" x14ac:dyDescent="0.25">
      <c r="A141" s="3" t="s">
        <v>26</v>
      </c>
      <c r="B141" s="3" t="s">
        <v>66</v>
      </c>
      <c r="C141" s="14" t="s">
        <v>65</v>
      </c>
      <c r="D141" s="18">
        <v>1365.11</v>
      </c>
    </row>
    <row r="142" spans="1:4" ht="20.100000000000001" customHeight="1" x14ac:dyDescent="0.25">
      <c r="A142" s="3" t="s">
        <v>26</v>
      </c>
      <c r="B142" s="3" t="s">
        <v>67</v>
      </c>
      <c r="C142" s="14" t="s">
        <v>7</v>
      </c>
      <c r="D142" s="18">
        <v>100</v>
      </c>
    </row>
    <row r="143" spans="1:4" ht="20.100000000000001" customHeight="1" x14ac:dyDescent="0.25">
      <c r="A143" s="3" t="s">
        <v>26</v>
      </c>
      <c r="B143" s="11" t="s">
        <v>68</v>
      </c>
      <c r="C143" s="14" t="s">
        <v>69</v>
      </c>
      <c r="D143" s="18">
        <v>180</v>
      </c>
    </row>
    <row r="144" spans="1:4" ht="20.100000000000001" customHeight="1" x14ac:dyDescent="0.25">
      <c r="A144" s="3" t="s">
        <v>26</v>
      </c>
      <c r="B144" s="3" t="s">
        <v>70</v>
      </c>
      <c r="C144" s="14" t="s">
        <v>20</v>
      </c>
      <c r="D144" s="18">
        <v>156</v>
      </c>
    </row>
    <row r="145" spans="1:4" ht="20.100000000000001" customHeight="1" x14ac:dyDescent="0.25">
      <c r="A145" s="3" t="s">
        <v>26</v>
      </c>
      <c r="B145" s="3" t="s">
        <v>72</v>
      </c>
      <c r="C145" s="14" t="s">
        <v>71</v>
      </c>
      <c r="D145" s="18">
        <v>1065</v>
      </c>
    </row>
    <row r="146" spans="1:4" ht="20.100000000000001" customHeight="1" x14ac:dyDescent="0.25">
      <c r="A146" s="3" t="s">
        <v>26</v>
      </c>
      <c r="B146" s="11" t="s">
        <v>73</v>
      </c>
      <c r="C146" s="14" t="s">
        <v>74</v>
      </c>
      <c r="D146" s="18">
        <v>252</v>
      </c>
    </row>
    <row r="147" spans="1:4" ht="20.100000000000001" customHeight="1" x14ac:dyDescent="0.25">
      <c r="A147" s="3" t="s">
        <v>26</v>
      </c>
      <c r="B147" s="3" t="s">
        <v>4</v>
      </c>
      <c r="C147" s="5" t="s">
        <v>12</v>
      </c>
      <c r="D147" s="18">
        <f>5617.29+3153.94+1439.98+238</f>
        <v>10449.209999999999</v>
      </c>
    </row>
    <row r="148" spans="1:4" ht="20.100000000000001" customHeight="1" x14ac:dyDescent="0.25">
      <c r="A148" s="3" t="s">
        <v>26</v>
      </c>
      <c r="B148" s="3" t="s">
        <v>4</v>
      </c>
      <c r="C148" s="5" t="s">
        <v>75</v>
      </c>
      <c r="D148" s="18">
        <v>32</v>
      </c>
    </row>
    <row r="149" spans="1:4" ht="20.100000000000001" customHeight="1" x14ac:dyDescent="0.25">
      <c r="A149" s="3" t="s">
        <v>26</v>
      </c>
      <c r="B149" s="3" t="s">
        <v>76</v>
      </c>
      <c r="C149" s="5" t="s">
        <v>77</v>
      </c>
      <c r="D149" s="18">
        <v>107.33</v>
      </c>
    </row>
    <row r="150" spans="1:4" ht="20.100000000000001" customHeight="1" x14ac:dyDescent="0.25">
      <c r="A150" s="3" t="s">
        <v>26</v>
      </c>
      <c r="B150" s="3" t="s">
        <v>79</v>
      </c>
      <c r="C150" s="5" t="s">
        <v>78</v>
      </c>
      <c r="D150" s="18">
        <v>39</v>
      </c>
    </row>
    <row r="151" spans="1:4" ht="20.100000000000001" customHeight="1" x14ac:dyDescent="0.25">
      <c r="A151" s="3" t="s">
        <v>26</v>
      </c>
      <c r="B151" s="11" t="s">
        <v>80</v>
      </c>
      <c r="C151" s="14" t="s">
        <v>81</v>
      </c>
      <c r="D151" s="18">
        <v>3000</v>
      </c>
    </row>
    <row r="152" spans="1:4" ht="20.100000000000001" customHeight="1" x14ac:dyDescent="0.25">
      <c r="A152" s="3" t="s">
        <v>26</v>
      </c>
      <c r="B152" s="3" t="s">
        <v>88</v>
      </c>
      <c r="C152" s="14" t="s">
        <v>82</v>
      </c>
      <c r="D152" s="18">
        <v>402</v>
      </c>
    </row>
    <row r="153" spans="1:4" ht="20.100000000000001" customHeight="1" x14ac:dyDescent="0.25">
      <c r="A153" s="3" t="s">
        <v>26</v>
      </c>
      <c r="B153" s="3" t="s">
        <v>111</v>
      </c>
      <c r="C153" s="14" t="s">
        <v>84</v>
      </c>
      <c r="D153" s="18">
        <v>53.15</v>
      </c>
    </row>
    <row r="154" spans="1:4" ht="20.100000000000001" customHeight="1" x14ac:dyDescent="0.25">
      <c r="A154" s="3" t="s">
        <v>25</v>
      </c>
      <c r="B154" s="3" t="s">
        <v>4</v>
      </c>
      <c r="C154" s="14" t="s">
        <v>5</v>
      </c>
      <c r="D154" s="18">
        <v>1.04</v>
      </c>
    </row>
    <row r="155" spans="1:4" ht="20.100000000000001" customHeight="1" x14ac:dyDescent="0.25">
      <c r="A155" s="3" t="s">
        <v>25</v>
      </c>
      <c r="B155" s="3" t="s">
        <v>55</v>
      </c>
      <c r="C155" s="5" t="s">
        <v>7</v>
      </c>
      <c r="D155" s="18">
        <v>220</v>
      </c>
    </row>
    <row r="156" spans="1:4" ht="20.100000000000001" customHeight="1" x14ac:dyDescent="0.25">
      <c r="A156" s="3" t="s">
        <v>25</v>
      </c>
      <c r="B156" s="3" t="s">
        <v>56</v>
      </c>
      <c r="C156" s="5" t="s">
        <v>20</v>
      </c>
      <c r="D156" s="18">
        <v>553.6</v>
      </c>
    </row>
    <row r="157" spans="1:4" ht="20.100000000000001" customHeight="1" x14ac:dyDescent="0.25">
      <c r="A157" s="3" t="s">
        <v>25</v>
      </c>
      <c r="B157" s="3" t="s">
        <v>17</v>
      </c>
      <c r="C157" s="14" t="s">
        <v>57</v>
      </c>
      <c r="D157" s="18">
        <v>17823.95</v>
      </c>
    </row>
    <row r="158" spans="1:4" ht="20.100000000000001" customHeight="1" x14ac:dyDescent="0.25">
      <c r="A158" s="3" t="s">
        <v>25</v>
      </c>
      <c r="B158" s="3" t="s">
        <v>22</v>
      </c>
      <c r="C158" s="5" t="s">
        <v>7</v>
      </c>
      <c r="D158" s="18">
        <v>347.24</v>
      </c>
    </row>
    <row r="159" spans="1:4" ht="20.100000000000001" customHeight="1" x14ac:dyDescent="0.25">
      <c r="A159" s="3" t="s">
        <v>25</v>
      </c>
      <c r="B159" s="3" t="s">
        <v>58</v>
      </c>
      <c r="C159" s="14" t="s">
        <v>59</v>
      </c>
      <c r="D159" s="18">
        <v>2094</v>
      </c>
    </row>
    <row r="160" spans="1:4" ht="20.100000000000001" customHeight="1" x14ac:dyDescent="0.25">
      <c r="A160" s="3" t="s">
        <v>25</v>
      </c>
      <c r="B160" s="3" t="s">
        <v>4</v>
      </c>
      <c r="C160" s="14" t="s">
        <v>5</v>
      </c>
      <c r="D160" s="18">
        <v>8253.75</v>
      </c>
    </row>
    <row r="161" spans="1:4" ht="20.100000000000001" customHeight="1" x14ac:dyDescent="0.25">
      <c r="A161" s="3" t="s">
        <v>25</v>
      </c>
      <c r="B161" s="11" t="s">
        <v>60</v>
      </c>
      <c r="C161" s="5" t="s">
        <v>14</v>
      </c>
      <c r="D161" s="18">
        <v>16000</v>
      </c>
    </row>
    <row r="162" spans="1:4" ht="20.100000000000001" customHeight="1" x14ac:dyDescent="0.25">
      <c r="A162" s="3" t="s">
        <v>25</v>
      </c>
      <c r="B162" s="3" t="s">
        <v>111</v>
      </c>
      <c r="C162" s="14" t="s">
        <v>84</v>
      </c>
      <c r="D162" s="18">
        <f>79.14+219.58+139.82</f>
        <v>438.54</v>
      </c>
    </row>
    <row r="163" spans="1:4" ht="20.100000000000001" customHeight="1" x14ac:dyDescent="0.25">
      <c r="A163" s="3" t="s">
        <v>24</v>
      </c>
      <c r="B163" s="3" t="s">
        <v>4</v>
      </c>
      <c r="C163" s="14" t="s">
        <v>6</v>
      </c>
      <c r="D163" s="18">
        <v>2476.89</v>
      </c>
    </row>
    <row r="164" spans="1:4" ht="20.100000000000001" customHeight="1" x14ac:dyDescent="0.25">
      <c r="A164" s="3" t="s">
        <v>24</v>
      </c>
      <c r="B164" s="3" t="s">
        <v>54</v>
      </c>
      <c r="C164" s="5" t="s">
        <v>13</v>
      </c>
      <c r="D164" s="18">
        <v>13854.55</v>
      </c>
    </row>
    <row r="165" spans="1:4" ht="20.100000000000001" customHeight="1" x14ac:dyDescent="0.25">
      <c r="A165" s="3" t="s">
        <v>24</v>
      </c>
      <c r="B165" s="3" t="s">
        <v>4</v>
      </c>
      <c r="C165" s="14" t="s">
        <v>6</v>
      </c>
      <c r="D165" s="18">
        <f>1642.57+12955.56</f>
        <v>14598.13</v>
      </c>
    </row>
    <row r="166" spans="1:4" ht="20.100000000000001" customHeight="1" x14ac:dyDescent="0.25">
      <c r="A166" s="3" t="s">
        <v>24</v>
      </c>
      <c r="B166" s="3" t="s">
        <v>111</v>
      </c>
      <c r="C166" s="14" t="s">
        <v>84</v>
      </c>
      <c r="D166" s="18">
        <v>248.82</v>
      </c>
    </row>
    <row r="167" spans="1:4" ht="20.100000000000001" customHeight="1" x14ac:dyDescent="0.25">
      <c r="A167" s="3" t="s">
        <v>32</v>
      </c>
      <c r="B167" s="3" t="s">
        <v>4</v>
      </c>
      <c r="C167" s="14" t="s">
        <v>12</v>
      </c>
      <c r="D167" s="18">
        <f>3216.32+510+10200+3400</f>
        <v>17326.32</v>
      </c>
    </row>
    <row r="168" spans="1:4" ht="20.100000000000001" customHeight="1" x14ac:dyDescent="0.25">
      <c r="A168" s="3" t="s">
        <v>32</v>
      </c>
      <c r="B168" s="10" t="s">
        <v>35</v>
      </c>
      <c r="C168" s="5" t="s">
        <v>36</v>
      </c>
      <c r="D168" s="18">
        <v>1100</v>
      </c>
    </row>
    <row r="169" spans="1:4" ht="20.100000000000001" customHeight="1" x14ac:dyDescent="0.25">
      <c r="A169" s="3" t="s">
        <v>32</v>
      </c>
      <c r="B169" s="3" t="s">
        <v>8</v>
      </c>
      <c r="C169" s="5" t="s">
        <v>37</v>
      </c>
      <c r="D169" s="18">
        <v>3963.37</v>
      </c>
    </row>
    <row r="170" spans="1:4" ht="20.100000000000001" customHeight="1" x14ac:dyDescent="0.25">
      <c r="A170" s="3" t="s">
        <v>32</v>
      </c>
      <c r="B170" s="3" t="s">
        <v>9</v>
      </c>
      <c r="C170" s="5" t="s">
        <v>10</v>
      </c>
      <c r="D170" s="18">
        <v>8891.35</v>
      </c>
    </row>
    <row r="171" spans="1:4" ht="20.100000000000001" customHeight="1" x14ac:dyDescent="0.25">
      <c r="A171" s="3" t="s">
        <v>32</v>
      </c>
      <c r="B171" s="4" t="s">
        <v>21</v>
      </c>
      <c r="C171" s="8" t="s">
        <v>11</v>
      </c>
      <c r="D171" s="18">
        <v>454</v>
      </c>
    </row>
    <row r="172" spans="1:4" ht="20.100000000000001" customHeight="1" x14ac:dyDescent="0.25">
      <c r="A172" s="3" t="s">
        <v>32</v>
      </c>
      <c r="B172" s="3" t="s">
        <v>38</v>
      </c>
      <c r="C172" s="5" t="s">
        <v>15</v>
      </c>
      <c r="D172" s="18">
        <v>162.19999999999999</v>
      </c>
    </row>
    <row r="173" spans="1:4" ht="20.100000000000001" customHeight="1" x14ac:dyDescent="0.25">
      <c r="A173" s="3" t="s">
        <v>32</v>
      </c>
      <c r="B173" s="11" t="s">
        <v>39</v>
      </c>
      <c r="C173" s="5" t="s">
        <v>40</v>
      </c>
      <c r="D173" s="18">
        <v>3950</v>
      </c>
    </row>
    <row r="174" spans="1:4" ht="20.100000000000001" customHeight="1" x14ac:dyDescent="0.25">
      <c r="A174" s="3" t="s">
        <v>32</v>
      </c>
      <c r="B174" s="3" t="s">
        <v>22</v>
      </c>
      <c r="C174" s="5" t="s">
        <v>7</v>
      </c>
      <c r="D174" s="18">
        <v>382.87</v>
      </c>
    </row>
    <row r="175" spans="1:4" ht="20.100000000000001" customHeight="1" x14ac:dyDescent="0.25">
      <c r="A175" s="3" t="s">
        <v>32</v>
      </c>
      <c r="B175" s="11" t="s">
        <v>41</v>
      </c>
      <c r="C175" s="14" t="s">
        <v>42</v>
      </c>
      <c r="D175" s="18">
        <v>380</v>
      </c>
    </row>
    <row r="176" spans="1:4" ht="20.100000000000001" customHeight="1" x14ac:dyDescent="0.25">
      <c r="A176" s="3" t="s">
        <v>32</v>
      </c>
      <c r="B176" s="11" t="s">
        <v>43</v>
      </c>
      <c r="C176" s="5" t="s">
        <v>44</v>
      </c>
      <c r="D176" s="18">
        <v>700</v>
      </c>
    </row>
    <row r="177" spans="1:4" ht="20.100000000000001" customHeight="1" x14ac:dyDescent="0.25">
      <c r="A177" s="3" t="s">
        <v>32</v>
      </c>
      <c r="B177" s="3" t="s">
        <v>18</v>
      </c>
      <c r="C177" s="5" t="s">
        <v>45</v>
      </c>
      <c r="D177" s="18">
        <v>17687.669999999998</v>
      </c>
    </row>
    <row r="178" spans="1:4" ht="20.100000000000001" customHeight="1" x14ac:dyDescent="0.25">
      <c r="A178" s="3" t="s">
        <v>32</v>
      </c>
      <c r="B178" s="3" t="s">
        <v>47</v>
      </c>
      <c r="C178" s="14" t="s">
        <v>46</v>
      </c>
      <c r="D178" s="18">
        <v>1760</v>
      </c>
    </row>
    <row r="179" spans="1:4" ht="20.100000000000001" customHeight="1" x14ac:dyDescent="0.25">
      <c r="A179" s="3" t="s">
        <v>32</v>
      </c>
      <c r="B179" s="3" t="s">
        <v>48</v>
      </c>
      <c r="C179" s="5" t="s">
        <v>14</v>
      </c>
      <c r="D179" s="18">
        <v>40541.15</v>
      </c>
    </row>
    <row r="180" spans="1:4" ht="20.100000000000001" customHeight="1" x14ac:dyDescent="0.25">
      <c r="A180" s="3" t="s">
        <v>32</v>
      </c>
      <c r="B180" s="3" t="s">
        <v>16</v>
      </c>
      <c r="C180" s="5" t="s">
        <v>19</v>
      </c>
      <c r="D180" s="18">
        <v>35111.47</v>
      </c>
    </row>
    <row r="181" spans="1:4" ht="20.100000000000001" customHeight="1" x14ac:dyDescent="0.25">
      <c r="A181" s="3" t="s">
        <v>32</v>
      </c>
      <c r="B181" s="3" t="s">
        <v>4</v>
      </c>
      <c r="C181" s="5" t="s">
        <v>5</v>
      </c>
      <c r="D181" s="18">
        <v>1691.9</v>
      </c>
    </row>
    <row r="182" spans="1:4" ht="20.100000000000001" customHeight="1" x14ac:dyDescent="0.25">
      <c r="A182" s="3" t="s">
        <v>32</v>
      </c>
      <c r="B182" s="3" t="s">
        <v>49</v>
      </c>
      <c r="C182" s="5" t="s">
        <v>50</v>
      </c>
      <c r="D182" s="18">
        <v>500</v>
      </c>
    </row>
    <row r="183" spans="1:4" ht="20.100000000000001" customHeight="1" x14ac:dyDescent="0.25">
      <c r="A183" s="3" t="s">
        <v>32</v>
      </c>
      <c r="B183" s="3" t="s">
        <v>23</v>
      </c>
      <c r="C183" s="14" t="s">
        <v>51</v>
      </c>
      <c r="D183" s="18">
        <v>531.15</v>
      </c>
    </row>
    <row r="184" spans="1:4" ht="20.100000000000001" customHeight="1" x14ac:dyDescent="0.25">
      <c r="A184" s="3" t="s">
        <v>32</v>
      </c>
      <c r="B184" s="3" t="s">
        <v>4</v>
      </c>
      <c r="C184" s="5" t="s">
        <v>5</v>
      </c>
      <c r="D184" s="18">
        <v>3600.1</v>
      </c>
    </row>
    <row r="185" spans="1:4" ht="20.100000000000001" customHeight="1" x14ac:dyDescent="0.25">
      <c r="A185" s="3" t="s">
        <v>32</v>
      </c>
      <c r="B185" s="3" t="s">
        <v>4</v>
      </c>
      <c r="C185" s="14" t="s">
        <v>12</v>
      </c>
      <c r="D185" s="18">
        <v>1161.27</v>
      </c>
    </row>
    <row r="186" spans="1:4" ht="20.100000000000001" customHeight="1" x14ac:dyDescent="0.25">
      <c r="A186" s="3" t="s">
        <v>32</v>
      </c>
      <c r="B186" s="3" t="s">
        <v>52</v>
      </c>
      <c r="C186" s="5" t="s">
        <v>7</v>
      </c>
      <c r="D186" s="18">
        <v>260.95</v>
      </c>
    </row>
    <row r="187" spans="1:4" ht="20.100000000000001" customHeight="1" x14ac:dyDescent="0.25">
      <c r="A187" s="3" t="s">
        <v>32</v>
      </c>
      <c r="B187" s="3" t="s">
        <v>53</v>
      </c>
      <c r="C187" s="5" t="s">
        <v>11</v>
      </c>
      <c r="D187" s="18">
        <f>6176.27+164.24</f>
        <v>6340.51</v>
      </c>
    </row>
    <row r="188" spans="1:4" ht="20.100000000000001" customHeight="1" x14ac:dyDescent="0.25">
      <c r="A188" s="3" t="s">
        <v>32</v>
      </c>
      <c r="B188" s="3" t="s">
        <v>4</v>
      </c>
      <c r="C188" s="14" t="s">
        <v>6</v>
      </c>
      <c r="D188" s="18">
        <v>78562.03</v>
      </c>
    </row>
    <row r="189" spans="1:4" ht="20.100000000000001" customHeight="1" thickBot="1" x14ac:dyDescent="0.3">
      <c r="A189" s="17"/>
      <c r="B189" s="17"/>
      <c r="C189" s="17"/>
      <c r="D189" s="27">
        <f>SUM(D2:D188)</f>
        <v>1550261.4700000002</v>
      </c>
    </row>
    <row r="190" spans="1:4" ht="15.75" thickTop="1" x14ac:dyDescent="0.25"/>
  </sheetData>
  <sortState xmlns:xlrd2="http://schemas.microsoft.com/office/spreadsheetml/2017/richdata2" ref="A2:D188">
    <sortCondition ref="A2:A18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F8FE-DA9C-4123-8B26-DD4B0E468839}">
  <dimension ref="A1:K207"/>
  <sheetViews>
    <sheetView workbookViewId="0">
      <selection activeCell="C210" sqref="C210"/>
    </sheetView>
  </sheetViews>
  <sheetFormatPr defaultRowHeight="15" x14ac:dyDescent="0.25"/>
  <cols>
    <col min="1" max="1" width="16" customWidth="1"/>
    <col min="2" max="2" width="50" customWidth="1"/>
    <col min="3" max="3" width="41.5703125" style="20" customWidth="1"/>
    <col min="4" max="4" width="30" customWidth="1"/>
    <col min="6" max="6" width="14.140625" customWidth="1"/>
  </cols>
  <sheetData>
    <row r="1" spans="1:11" ht="30.75" customHeight="1" x14ac:dyDescent="0.25">
      <c r="A1" s="6" t="s">
        <v>1</v>
      </c>
      <c r="B1" s="6" t="s">
        <v>0</v>
      </c>
      <c r="C1" s="19" t="s">
        <v>3</v>
      </c>
      <c r="D1" s="6" t="s">
        <v>2</v>
      </c>
      <c r="E1" s="1"/>
      <c r="F1" s="2"/>
      <c r="G1" s="1"/>
      <c r="H1" s="1"/>
      <c r="I1" s="1"/>
      <c r="J1" s="1"/>
      <c r="K1" s="1"/>
    </row>
    <row r="2" spans="1:11" ht="20.100000000000001" customHeight="1" x14ac:dyDescent="0.25">
      <c r="A2" s="3" t="s">
        <v>234</v>
      </c>
      <c r="B2" s="3" t="s">
        <v>4</v>
      </c>
      <c r="C2" s="7" t="s">
        <v>5</v>
      </c>
      <c r="D2" s="26">
        <v>25</v>
      </c>
    </row>
    <row r="3" spans="1:11" ht="20.100000000000001" customHeight="1" x14ac:dyDescent="0.25">
      <c r="A3" s="3" t="s">
        <v>234</v>
      </c>
      <c r="B3" s="3" t="s">
        <v>4</v>
      </c>
      <c r="C3" s="7" t="s">
        <v>6</v>
      </c>
      <c r="D3" s="26">
        <v>21160.01</v>
      </c>
    </row>
    <row r="4" spans="1:11" ht="20.100000000000001" customHeight="1" x14ac:dyDescent="0.25">
      <c r="A4" s="3" t="s">
        <v>234</v>
      </c>
      <c r="B4" s="4" t="s">
        <v>334</v>
      </c>
      <c r="C4" s="4" t="s">
        <v>335</v>
      </c>
      <c r="D4" s="26">
        <v>30.19</v>
      </c>
    </row>
    <row r="5" spans="1:11" ht="20.100000000000001" customHeight="1" x14ac:dyDescent="0.25">
      <c r="A5" s="3" t="s">
        <v>234</v>
      </c>
      <c r="B5" s="13" t="s">
        <v>98</v>
      </c>
      <c r="C5" s="3" t="s">
        <v>99</v>
      </c>
      <c r="D5" s="26">
        <v>640.5</v>
      </c>
    </row>
    <row r="6" spans="1:11" ht="20.100000000000001" customHeight="1" x14ac:dyDescent="0.25">
      <c r="A6" s="3" t="s">
        <v>234</v>
      </c>
      <c r="B6" s="4" t="s">
        <v>219</v>
      </c>
      <c r="C6" s="15" t="s">
        <v>11</v>
      </c>
      <c r="D6" s="26">
        <f>319+657+182.01+562.63</f>
        <v>1720.6399999999999</v>
      </c>
    </row>
    <row r="7" spans="1:11" ht="20.100000000000001" customHeight="1" x14ac:dyDescent="0.25">
      <c r="A7" s="3" t="s">
        <v>234</v>
      </c>
      <c r="B7" s="3" t="s">
        <v>111</v>
      </c>
      <c r="C7" s="14" t="s">
        <v>84</v>
      </c>
      <c r="D7" s="26">
        <v>220.07</v>
      </c>
    </row>
    <row r="8" spans="1:11" ht="20.100000000000001" customHeight="1" x14ac:dyDescent="0.25">
      <c r="A8" s="3" t="s">
        <v>238</v>
      </c>
      <c r="B8" s="3" t="s">
        <v>322</v>
      </c>
      <c r="C8" s="7" t="s">
        <v>323</v>
      </c>
      <c r="D8" s="18">
        <v>310.3</v>
      </c>
    </row>
    <row r="9" spans="1:11" ht="20.100000000000001" customHeight="1" x14ac:dyDescent="0.25">
      <c r="A9" s="3" t="s">
        <v>238</v>
      </c>
      <c r="B9" s="3" t="s">
        <v>299</v>
      </c>
      <c r="C9" s="9" t="s">
        <v>324</v>
      </c>
      <c r="D9" s="18">
        <v>32406.85</v>
      </c>
    </row>
    <row r="10" spans="1:11" ht="20.100000000000001" customHeight="1" x14ac:dyDescent="0.25">
      <c r="A10" s="3" t="s">
        <v>238</v>
      </c>
      <c r="B10" s="3" t="s">
        <v>325</v>
      </c>
      <c r="C10" s="9" t="s">
        <v>326</v>
      </c>
      <c r="D10" s="18">
        <v>3893.82</v>
      </c>
    </row>
    <row r="11" spans="1:11" ht="20.100000000000001" customHeight="1" x14ac:dyDescent="0.25">
      <c r="A11" s="3" t="s">
        <v>238</v>
      </c>
      <c r="B11" s="3" t="s">
        <v>4</v>
      </c>
      <c r="C11" s="9" t="s">
        <v>147</v>
      </c>
      <c r="D11" s="18">
        <v>150</v>
      </c>
    </row>
    <row r="12" spans="1:11" ht="20.100000000000001" customHeight="1" x14ac:dyDescent="0.25">
      <c r="A12" s="3" t="s">
        <v>238</v>
      </c>
      <c r="B12" s="21" t="s">
        <v>327</v>
      </c>
      <c r="C12" s="7" t="s">
        <v>7</v>
      </c>
      <c r="D12" s="18">
        <v>1500</v>
      </c>
    </row>
    <row r="13" spans="1:11" ht="20.100000000000001" customHeight="1" x14ac:dyDescent="0.25">
      <c r="A13" s="3" t="s">
        <v>238</v>
      </c>
      <c r="B13" s="3" t="s">
        <v>111</v>
      </c>
      <c r="C13" s="14" t="s">
        <v>84</v>
      </c>
      <c r="D13" s="26">
        <f>191.79+201.75+216.29+283.79</f>
        <v>893.61999999999989</v>
      </c>
    </row>
    <row r="14" spans="1:11" ht="20.100000000000001" customHeight="1" x14ac:dyDescent="0.25">
      <c r="A14" s="3" t="s">
        <v>232</v>
      </c>
      <c r="B14" s="3" t="s">
        <v>235</v>
      </c>
      <c r="C14" s="7" t="s">
        <v>233</v>
      </c>
      <c r="D14" s="26">
        <v>960</v>
      </c>
    </row>
    <row r="15" spans="1:11" ht="20.100000000000001" customHeight="1" x14ac:dyDescent="0.25">
      <c r="A15" s="3" t="s">
        <v>232</v>
      </c>
      <c r="B15" s="3" t="s">
        <v>4</v>
      </c>
      <c r="C15" s="7" t="s">
        <v>5</v>
      </c>
      <c r="D15" s="26">
        <v>2.1</v>
      </c>
    </row>
    <row r="16" spans="1:11" ht="20.100000000000001" customHeight="1" x14ac:dyDescent="0.25">
      <c r="A16" s="3" t="s">
        <v>232</v>
      </c>
      <c r="B16" s="3" t="s">
        <v>4</v>
      </c>
      <c r="C16" s="9" t="s">
        <v>12</v>
      </c>
      <c r="D16" s="26">
        <v>499.6</v>
      </c>
    </row>
    <row r="17" spans="1:4" ht="20.100000000000001" customHeight="1" x14ac:dyDescent="0.25">
      <c r="A17" s="3" t="s">
        <v>232</v>
      </c>
      <c r="B17" s="3" t="s">
        <v>4</v>
      </c>
      <c r="C17" s="7" t="s">
        <v>6</v>
      </c>
      <c r="D17" s="26">
        <f>2714.63+4833.73</f>
        <v>7548.36</v>
      </c>
    </row>
    <row r="18" spans="1:4" ht="20.100000000000001" customHeight="1" x14ac:dyDescent="0.25">
      <c r="A18" s="3" t="s">
        <v>232</v>
      </c>
      <c r="B18" s="3" t="s">
        <v>111</v>
      </c>
      <c r="C18" s="14" t="s">
        <v>84</v>
      </c>
      <c r="D18" s="26">
        <v>226.48</v>
      </c>
    </row>
    <row r="19" spans="1:4" ht="20.100000000000001" customHeight="1" x14ac:dyDescent="0.25">
      <c r="A19" s="3" t="s">
        <v>231</v>
      </c>
      <c r="B19" s="3" t="s">
        <v>4</v>
      </c>
      <c r="C19" s="7" t="s">
        <v>5</v>
      </c>
      <c r="D19" s="26">
        <v>640</v>
      </c>
    </row>
    <row r="20" spans="1:4" ht="20.100000000000001" customHeight="1" x14ac:dyDescent="0.25">
      <c r="A20" s="3" t="s">
        <v>231</v>
      </c>
      <c r="B20" s="3" t="s">
        <v>4</v>
      </c>
      <c r="C20" s="9" t="s">
        <v>12</v>
      </c>
      <c r="D20" s="18">
        <f>3146.47+1504.25+1579.77+1136.66+2598.19</f>
        <v>9965.34</v>
      </c>
    </row>
    <row r="21" spans="1:4" ht="20.100000000000001" customHeight="1" x14ac:dyDescent="0.25">
      <c r="A21" s="3" t="s">
        <v>231</v>
      </c>
      <c r="B21" s="3" t="s">
        <v>311</v>
      </c>
      <c r="C21" s="9" t="s">
        <v>20</v>
      </c>
      <c r="D21" s="18">
        <v>1700</v>
      </c>
    </row>
    <row r="22" spans="1:4" ht="20.100000000000001" customHeight="1" x14ac:dyDescent="0.25">
      <c r="A22" s="3" t="s">
        <v>231</v>
      </c>
      <c r="B22" s="3" t="s">
        <v>312</v>
      </c>
      <c r="C22" s="9" t="s">
        <v>313</v>
      </c>
      <c r="D22" s="18">
        <v>466.95</v>
      </c>
    </row>
    <row r="23" spans="1:4" ht="20.100000000000001" customHeight="1" x14ac:dyDescent="0.25">
      <c r="A23" s="3" t="s">
        <v>231</v>
      </c>
      <c r="B23" s="3" t="s">
        <v>4</v>
      </c>
      <c r="C23" s="9" t="s">
        <v>12</v>
      </c>
      <c r="D23" s="18">
        <f>548.5+250</f>
        <v>798.5</v>
      </c>
    </row>
    <row r="24" spans="1:4" ht="20.100000000000001" customHeight="1" x14ac:dyDescent="0.25">
      <c r="A24" s="3" t="s">
        <v>231</v>
      </c>
      <c r="B24" s="3" t="s">
        <v>314</v>
      </c>
      <c r="C24" s="9" t="s">
        <v>14</v>
      </c>
      <c r="D24" s="18">
        <v>4000</v>
      </c>
    </row>
    <row r="25" spans="1:4" ht="20.100000000000001" customHeight="1" x14ac:dyDescent="0.25">
      <c r="A25" s="3" t="s">
        <v>231</v>
      </c>
      <c r="B25" s="3" t="s">
        <v>315</v>
      </c>
      <c r="C25" s="9" t="s">
        <v>7</v>
      </c>
      <c r="D25" s="18">
        <v>2100</v>
      </c>
    </row>
    <row r="26" spans="1:4" ht="20.100000000000001" customHeight="1" x14ac:dyDescent="0.25">
      <c r="A26" s="3" t="s">
        <v>231</v>
      </c>
      <c r="B26" s="3" t="s">
        <v>167</v>
      </c>
      <c r="C26" s="9" t="s">
        <v>168</v>
      </c>
      <c r="D26" s="18">
        <v>584.33000000000004</v>
      </c>
    </row>
    <row r="27" spans="1:4" ht="38.25" customHeight="1" x14ac:dyDescent="0.25">
      <c r="A27" s="3" t="s">
        <v>231</v>
      </c>
      <c r="B27" s="3" t="s">
        <v>316</v>
      </c>
      <c r="C27" s="9" t="s">
        <v>317</v>
      </c>
      <c r="D27" s="18">
        <v>30000</v>
      </c>
    </row>
    <row r="28" spans="1:4" ht="20.100000000000001" customHeight="1" x14ac:dyDescent="0.25">
      <c r="A28" s="3" t="s">
        <v>231</v>
      </c>
      <c r="B28" s="3" t="s">
        <v>318</v>
      </c>
      <c r="C28" s="9" t="s">
        <v>7</v>
      </c>
      <c r="D28" s="18">
        <v>160</v>
      </c>
    </row>
    <row r="29" spans="1:4" ht="20.100000000000001" customHeight="1" x14ac:dyDescent="0.25">
      <c r="A29" s="3" t="s">
        <v>231</v>
      </c>
      <c r="B29" s="11" t="s">
        <v>319</v>
      </c>
      <c r="C29" s="7" t="s">
        <v>7</v>
      </c>
      <c r="D29" s="18">
        <v>2957</v>
      </c>
    </row>
    <row r="30" spans="1:4" ht="20.100000000000001" customHeight="1" x14ac:dyDescent="0.25">
      <c r="A30" s="3" t="s">
        <v>231</v>
      </c>
      <c r="B30" s="3" t="s">
        <v>320</v>
      </c>
      <c r="C30" s="7" t="s">
        <v>7</v>
      </c>
      <c r="D30" s="18">
        <v>409.6</v>
      </c>
    </row>
    <row r="31" spans="1:4" ht="20.100000000000001" customHeight="1" x14ac:dyDescent="0.25">
      <c r="A31" s="3" t="s">
        <v>231</v>
      </c>
      <c r="B31" s="11" t="s">
        <v>321</v>
      </c>
      <c r="C31" s="7" t="s">
        <v>7</v>
      </c>
      <c r="D31" s="18">
        <v>2596.2199999999998</v>
      </c>
    </row>
    <row r="32" spans="1:4" ht="20.100000000000001" customHeight="1" x14ac:dyDescent="0.25">
      <c r="A32" s="3" t="s">
        <v>231</v>
      </c>
      <c r="B32" s="3" t="s">
        <v>243</v>
      </c>
      <c r="C32" s="7" t="s">
        <v>244</v>
      </c>
      <c r="D32" s="18">
        <v>8668</v>
      </c>
    </row>
    <row r="33" spans="1:4" ht="20.100000000000001" customHeight="1" x14ac:dyDescent="0.25">
      <c r="A33" s="3" t="s">
        <v>231</v>
      </c>
      <c r="B33" s="3" t="s">
        <v>171</v>
      </c>
      <c r="C33" s="7" t="s">
        <v>172</v>
      </c>
      <c r="D33" s="18">
        <v>17390.259999999998</v>
      </c>
    </row>
    <row r="34" spans="1:4" ht="20.100000000000001" customHeight="1" x14ac:dyDescent="0.25">
      <c r="A34" s="3" t="s">
        <v>231</v>
      </c>
      <c r="B34" s="3" t="s">
        <v>111</v>
      </c>
      <c r="C34" s="14" t="s">
        <v>84</v>
      </c>
      <c r="D34" s="26">
        <v>207.31</v>
      </c>
    </row>
    <row r="35" spans="1:4" ht="20.100000000000001" customHeight="1" x14ac:dyDescent="0.25">
      <c r="A35" s="3" t="s">
        <v>237</v>
      </c>
      <c r="B35" s="3" t="s">
        <v>301</v>
      </c>
      <c r="C35" s="9" t="s">
        <v>91</v>
      </c>
      <c r="D35" s="18">
        <v>1356.9</v>
      </c>
    </row>
    <row r="36" spans="1:4" ht="20.100000000000001" customHeight="1" x14ac:dyDescent="0.25">
      <c r="A36" s="3" t="s">
        <v>237</v>
      </c>
      <c r="B36" s="3" t="s">
        <v>87</v>
      </c>
      <c r="C36" s="9" t="s">
        <v>302</v>
      </c>
      <c r="D36" s="18">
        <v>1070</v>
      </c>
    </row>
    <row r="37" spans="1:4" ht="20.100000000000001" customHeight="1" x14ac:dyDescent="0.25">
      <c r="A37" s="3" t="s">
        <v>237</v>
      </c>
      <c r="B37" s="3" t="s">
        <v>303</v>
      </c>
      <c r="C37" s="9" t="s">
        <v>304</v>
      </c>
      <c r="D37" s="18">
        <v>1000</v>
      </c>
    </row>
    <row r="38" spans="1:4" ht="20.100000000000001" customHeight="1" x14ac:dyDescent="0.25">
      <c r="A38" s="3" t="s">
        <v>237</v>
      </c>
      <c r="B38" s="3" t="s">
        <v>4</v>
      </c>
      <c r="C38" s="9" t="s">
        <v>100</v>
      </c>
      <c r="D38" s="18">
        <f>460+445+301+356+93.8+93.8</f>
        <v>1749.6</v>
      </c>
    </row>
    <row r="39" spans="1:4" ht="20.100000000000001" customHeight="1" x14ac:dyDescent="0.25">
      <c r="A39" s="3" t="s">
        <v>237</v>
      </c>
      <c r="B39" s="3" t="s">
        <v>305</v>
      </c>
      <c r="C39" s="9" t="s">
        <v>14</v>
      </c>
      <c r="D39" s="18">
        <v>44400</v>
      </c>
    </row>
    <row r="40" spans="1:4" ht="20.100000000000001" customHeight="1" x14ac:dyDescent="0.25">
      <c r="A40" s="3" t="s">
        <v>237</v>
      </c>
      <c r="B40" s="3" t="s">
        <v>306</v>
      </c>
      <c r="C40" s="9" t="s">
        <v>307</v>
      </c>
      <c r="D40" s="18">
        <v>6900</v>
      </c>
    </row>
    <row r="41" spans="1:4" ht="20.100000000000001" customHeight="1" x14ac:dyDescent="0.25">
      <c r="A41" s="3" t="s">
        <v>237</v>
      </c>
      <c r="B41" s="3" t="s">
        <v>308</v>
      </c>
      <c r="C41" s="9" t="s">
        <v>309</v>
      </c>
      <c r="D41" s="18">
        <v>14029.84</v>
      </c>
    </row>
    <row r="42" spans="1:4" ht="20.100000000000001" customHeight="1" x14ac:dyDescent="0.25">
      <c r="A42" s="3" t="s">
        <v>237</v>
      </c>
      <c r="B42" s="3" t="s">
        <v>4</v>
      </c>
      <c r="C42" s="9" t="s">
        <v>310</v>
      </c>
      <c r="D42" s="18">
        <v>683.56</v>
      </c>
    </row>
    <row r="43" spans="1:4" ht="20.100000000000001" customHeight="1" x14ac:dyDescent="0.25">
      <c r="A43" s="3" t="s">
        <v>237</v>
      </c>
      <c r="B43" s="3" t="s">
        <v>111</v>
      </c>
      <c r="C43" s="14" t="s">
        <v>84</v>
      </c>
      <c r="D43" s="26">
        <v>142.5</v>
      </c>
    </row>
    <row r="44" spans="1:4" ht="20.100000000000001" customHeight="1" x14ac:dyDescent="0.25">
      <c r="A44" s="3" t="s">
        <v>332</v>
      </c>
      <c r="B44" s="3" t="s">
        <v>111</v>
      </c>
      <c r="C44" s="14" t="s">
        <v>84</v>
      </c>
      <c r="D44" s="26">
        <v>89.36</v>
      </c>
    </row>
    <row r="45" spans="1:4" ht="20.100000000000001" customHeight="1" x14ac:dyDescent="0.25">
      <c r="A45" s="3" t="s">
        <v>332</v>
      </c>
      <c r="B45" s="3" t="s">
        <v>405</v>
      </c>
      <c r="C45" s="7" t="s">
        <v>404</v>
      </c>
      <c r="D45" s="26">
        <v>58</v>
      </c>
    </row>
    <row r="46" spans="1:4" ht="20.100000000000001" customHeight="1" x14ac:dyDescent="0.25">
      <c r="A46" s="3" t="s">
        <v>230</v>
      </c>
      <c r="B46" s="3" t="s">
        <v>4</v>
      </c>
      <c r="C46" s="7" t="s">
        <v>5</v>
      </c>
      <c r="D46" s="26">
        <v>20</v>
      </c>
    </row>
    <row r="47" spans="1:4" ht="20.100000000000001" customHeight="1" x14ac:dyDescent="0.25">
      <c r="A47" s="3" t="s">
        <v>230</v>
      </c>
      <c r="B47" s="3" t="s">
        <v>4</v>
      </c>
      <c r="C47" s="7" t="s">
        <v>12</v>
      </c>
      <c r="D47" s="18">
        <f>1816.18+2684.06+305.21+908.1+1357.11+460.28+908.1+3380+164+300+275</f>
        <v>12558.039999999999</v>
      </c>
    </row>
    <row r="48" spans="1:4" ht="20.100000000000001" customHeight="1" x14ac:dyDescent="0.25">
      <c r="A48" s="3" t="s">
        <v>230</v>
      </c>
      <c r="B48" s="11" t="s">
        <v>284</v>
      </c>
      <c r="C48" s="7" t="s">
        <v>7</v>
      </c>
      <c r="D48" s="18">
        <v>3590.7</v>
      </c>
    </row>
    <row r="49" spans="1:4" ht="20.100000000000001" customHeight="1" x14ac:dyDescent="0.25">
      <c r="A49" s="3" t="s">
        <v>230</v>
      </c>
      <c r="B49" s="11" t="s">
        <v>285</v>
      </c>
      <c r="C49" s="7" t="s">
        <v>7</v>
      </c>
      <c r="D49" s="18">
        <v>2818.2</v>
      </c>
    </row>
    <row r="50" spans="1:4" ht="20.100000000000001" customHeight="1" x14ac:dyDescent="0.25">
      <c r="A50" s="3" t="s">
        <v>230</v>
      </c>
      <c r="B50" s="3" t="s">
        <v>287</v>
      </c>
      <c r="C50" s="9" t="s">
        <v>286</v>
      </c>
      <c r="D50" s="18">
        <v>14349.15</v>
      </c>
    </row>
    <row r="51" spans="1:4" ht="20.100000000000001" customHeight="1" x14ac:dyDescent="0.25">
      <c r="A51" s="3" t="s">
        <v>230</v>
      </c>
      <c r="B51" s="3" t="s">
        <v>288</v>
      </c>
      <c r="C51" s="7" t="s">
        <v>7</v>
      </c>
      <c r="D51" s="18">
        <v>3404.91</v>
      </c>
    </row>
    <row r="52" spans="1:4" ht="20.100000000000001" customHeight="1" x14ac:dyDescent="0.25">
      <c r="A52" s="3" t="s">
        <v>230</v>
      </c>
      <c r="B52" s="3" t="s">
        <v>54</v>
      </c>
      <c r="C52" s="9" t="s">
        <v>277</v>
      </c>
      <c r="D52" s="18">
        <v>438.18</v>
      </c>
    </row>
    <row r="53" spans="1:4" ht="20.100000000000001" customHeight="1" x14ac:dyDescent="0.25">
      <c r="A53" s="3" t="s">
        <v>230</v>
      </c>
      <c r="B53" s="3" t="s">
        <v>289</v>
      </c>
      <c r="C53" s="7" t="s">
        <v>7</v>
      </c>
      <c r="D53" s="18">
        <v>16655</v>
      </c>
    </row>
    <row r="54" spans="1:4" ht="20.100000000000001" customHeight="1" x14ac:dyDescent="0.25">
      <c r="A54" s="3" t="s">
        <v>230</v>
      </c>
      <c r="B54" s="3" t="s">
        <v>170</v>
      </c>
      <c r="C54" s="7" t="s">
        <v>7</v>
      </c>
      <c r="D54" s="18">
        <v>244.58</v>
      </c>
    </row>
    <row r="55" spans="1:4" ht="20.100000000000001" customHeight="1" x14ac:dyDescent="0.25">
      <c r="A55" s="3" t="s">
        <v>230</v>
      </c>
      <c r="B55" s="3" t="s">
        <v>72</v>
      </c>
      <c r="C55" s="7" t="s">
        <v>7</v>
      </c>
      <c r="D55" s="18">
        <v>3200</v>
      </c>
    </row>
    <row r="56" spans="1:4" ht="20.100000000000001" customHeight="1" x14ac:dyDescent="0.25">
      <c r="A56" s="3" t="s">
        <v>230</v>
      </c>
      <c r="B56" s="3" t="s">
        <v>290</v>
      </c>
      <c r="C56" s="9" t="s">
        <v>291</v>
      </c>
      <c r="D56" s="18">
        <v>1880</v>
      </c>
    </row>
    <row r="57" spans="1:4" ht="20.100000000000001" customHeight="1" x14ac:dyDescent="0.25">
      <c r="A57" s="3" t="s">
        <v>230</v>
      </c>
      <c r="B57" s="3" t="s">
        <v>150</v>
      </c>
      <c r="C57" s="7" t="s">
        <v>151</v>
      </c>
      <c r="D57" s="18">
        <v>17000</v>
      </c>
    </row>
    <row r="58" spans="1:4" ht="20.100000000000001" customHeight="1" x14ac:dyDescent="0.25">
      <c r="A58" s="3" t="s">
        <v>230</v>
      </c>
      <c r="B58" s="3" t="s">
        <v>175</v>
      </c>
      <c r="C58" s="7" t="s">
        <v>292</v>
      </c>
      <c r="D58" s="18">
        <v>51080.02</v>
      </c>
    </row>
    <row r="59" spans="1:4" ht="20.100000000000001" customHeight="1" x14ac:dyDescent="0.25">
      <c r="A59" s="3" t="s">
        <v>230</v>
      </c>
      <c r="B59" s="3" t="s">
        <v>130</v>
      </c>
      <c r="C59" s="7" t="s">
        <v>14</v>
      </c>
      <c r="D59" s="18">
        <v>23917.62</v>
      </c>
    </row>
    <row r="60" spans="1:4" ht="20.100000000000001" customHeight="1" x14ac:dyDescent="0.25">
      <c r="A60" s="3" t="s">
        <v>230</v>
      </c>
      <c r="B60" s="3" t="s">
        <v>136</v>
      </c>
      <c r="C60" s="7" t="s">
        <v>14</v>
      </c>
      <c r="D60" s="18">
        <v>30584</v>
      </c>
    </row>
    <row r="61" spans="1:4" ht="20.100000000000001" customHeight="1" x14ac:dyDescent="0.25">
      <c r="A61" s="3" t="s">
        <v>230</v>
      </c>
      <c r="B61" s="3" t="s">
        <v>153</v>
      </c>
      <c r="C61" s="7" t="s">
        <v>7</v>
      </c>
      <c r="D61" s="18">
        <v>1506.55</v>
      </c>
    </row>
    <row r="62" spans="1:4" ht="20.100000000000001" customHeight="1" x14ac:dyDescent="0.25">
      <c r="A62" s="3" t="s">
        <v>230</v>
      </c>
      <c r="B62" s="3" t="s">
        <v>293</v>
      </c>
      <c r="C62" s="9" t="s">
        <v>294</v>
      </c>
      <c r="D62" s="18">
        <v>326.98</v>
      </c>
    </row>
    <row r="63" spans="1:4" ht="20.100000000000001" customHeight="1" x14ac:dyDescent="0.25">
      <c r="A63" s="3" t="s">
        <v>230</v>
      </c>
      <c r="B63" s="3" t="s">
        <v>181</v>
      </c>
      <c r="C63" s="7" t="s">
        <v>7</v>
      </c>
      <c r="D63" s="18">
        <v>316.54000000000002</v>
      </c>
    </row>
    <row r="64" spans="1:4" ht="20.100000000000001" customHeight="1" x14ac:dyDescent="0.25">
      <c r="A64" s="3" t="s">
        <v>230</v>
      </c>
      <c r="B64" s="3" t="s">
        <v>185</v>
      </c>
      <c r="C64" s="9" t="s">
        <v>7</v>
      </c>
      <c r="D64" s="18">
        <v>97.27</v>
      </c>
    </row>
    <row r="65" spans="1:4" ht="20.100000000000001" customHeight="1" x14ac:dyDescent="0.25">
      <c r="A65" s="3" t="s">
        <v>230</v>
      </c>
      <c r="B65" s="3" t="s">
        <v>295</v>
      </c>
      <c r="C65" s="9" t="s">
        <v>7</v>
      </c>
      <c r="D65" s="18">
        <v>6192.78</v>
      </c>
    </row>
    <row r="66" spans="1:4" ht="20.100000000000001" customHeight="1" x14ac:dyDescent="0.25">
      <c r="A66" s="3" t="s">
        <v>230</v>
      </c>
      <c r="B66" s="11" t="s">
        <v>296</v>
      </c>
      <c r="C66" s="7" t="s">
        <v>7</v>
      </c>
      <c r="D66" s="18">
        <v>1700</v>
      </c>
    </row>
    <row r="67" spans="1:4" ht="20.100000000000001" customHeight="1" x14ac:dyDescent="0.25">
      <c r="A67" s="3" t="s">
        <v>230</v>
      </c>
      <c r="B67" s="3" t="s">
        <v>196</v>
      </c>
      <c r="C67" s="7" t="s">
        <v>197</v>
      </c>
      <c r="D67" s="18">
        <v>3388</v>
      </c>
    </row>
    <row r="68" spans="1:4" ht="20.100000000000001" customHeight="1" x14ac:dyDescent="0.25">
      <c r="A68" s="3" t="s">
        <v>230</v>
      </c>
      <c r="B68" s="11" t="s">
        <v>297</v>
      </c>
      <c r="C68" s="7" t="s">
        <v>20</v>
      </c>
      <c r="D68" s="18">
        <v>2472.91</v>
      </c>
    </row>
    <row r="69" spans="1:4" ht="20.100000000000001" customHeight="1" x14ac:dyDescent="0.25">
      <c r="A69" s="3" t="s">
        <v>230</v>
      </c>
      <c r="B69" s="3" t="s">
        <v>298</v>
      </c>
      <c r="C69" s="7" t="s">
        <v>84</v>
      </c>
      <c r="D69" s="18">
        <v>25307.46</v>
      </c>
    </row>
    <row r="70" spans="1:4" ht="20.100000000000001" customHeight="1" x14ac:dyDescent="0.25">
      <c r="A70" s="3" t="s">
        <v>230</v>
      </c>
      <c r="B70" s="3" t="s">
        <v>299</v>
      </c>
      <c r="C70" s="7" t="s">
        <v>277</v>
      </c>
      <c r="D70" s="18">
        <v>11923.69</v>
      </c>
    </row>
    <row r="71" spans="1:4" ht="20.100000000000001" customHeight="1" x14ac:dyDescent="0.25">
      <c r="A71" s="3" t="s">
        <v>230</v>
      </c>
      <c r="B71" s="3" t="s">
        <v>300</v>
      </c>
      <c r="C71" s="9" t="s">
        <v>20</v>
      </c>
      <c r="D71" s="18">
        <v>2346.5</v>
      </c>
    </row>
    <row r="72" spans="1:4" ht="20.100000000000001" customHeight="1" x14ac:dyDescent="0.25">
      <c r="A72" s="3" t="s">
        <v>230</v>
      </c>
      <c r="B72" s="3" t="s">
        <v>111</v>
      </c>
      <c r="C72" s="14" t="s">
        <v>84</v>
      </c>
      <c r="D72" s="26">
        <f>35.87+60.92</f>
        <v>96.789999999999992</v>
      </c>
    </row>
    <row r="73" spans="1:4" ht="20.100000000000001" customHeight="1" x14ac:dyDescent="0.25">
      <c r="A73" s="3" t="s">
        <v>229</v>
      </c>
      <c r="B73" s="3" t="s">
        <v>4</v>
      </c>
      <c r="C73" s="7" t="s">
        <v>5</v>
      </c>
      <c r="D73" s="26">
        <v>16</v>
      </c>
    </row>
    <row r="74" spans="1:4" ht="20.100000000000001" customHeight="1" x14ac:dyDescent="0.25">
      <c r="A74" s="3" t="s">
        <v>228</v>
      </c>
      <c r="B74" s="3" t="s">
        <v>4</v>
      </c>
      <c r="C74" s="7" t="s">
        <v>6</v>
      </c>
      <c r="D74" s="26">
        <v>1851</v>
      </c>
    </row>
    <row r="75" spans="1:4" ht="20.100000000000001" customHeight="1" x14ac:dyDescent="0.25">
      <c r="A75" s="3" t="s">
        <v>228</v>
      </c>
      <c r="B75" s="3" t="s">
        <v>4</v>
      </c>
      <c r="C75" s="7" t="s">
        <v>5</v>
      </c>
      <c r="D75" s="26">
        <v>28.1</v>
      </c>
    </row>
    <row r="76" spans="1:4" ht="20.100000000000001" customHeight="1" x14ac:dyDescent="0.25">
      <c r="A76" s="3" t="s">
        <v>228</v>
      </c>
      <c r="B76" s="3" t="s">
        <v>54</v>
      </c>
      <c r="C76" s="9" t="s">
        <v>277</v>
      </c>
      <c r="D76" s="18">
        <v>6999.99</v>
      </c>
    </row>
    <row r="77" spans="1:4" ht="20.100000000000001" customHeight="1" x14ac:dyDescent="0.25">
      <c r="A77" s="3" t="s">
        <v>228</v>
      </c>
      <c r="B77" s="3" t="s">
        <v>278</v>
      </c>
      <c r="C77" s="9" t="s">
        <v>279</v>
      </c>
      <c r="D77" s="18">
        <v>690</v>
      </c>
    </row>
    <row r="78" spans="1:4" ht="20.100000000000001" customHeight="1" x14ac:dyDescent="0.25">
      <c r="A78" s="3" t="s">
        <v>228</v>
      </c>
      <c r="B78" s="3" t="s">
        <v>280</v>
      </c>
      <c r="C78" s="9" t="s">
        <v>7</v>
      </c>
      <c r="D78" s="18">
        <v>1052</v>
      </c>
    </row>
    <row r="79" spans="1:4" ht="20.100000000000001" customHeight="1" x14ac:dyDescent="0.25">
      <c r="A79" s="3" t="s">
        <v>228</v>
      </c>
      <c r="B79" s="11" t="s">
        <v>281</v>
      </c>
      <c r="C79" s="7" t="s">
        <v>7</v>
      </c>
      <c r="D79" s="18">
        <v>449</v>
      </c>
    </row>
    <row r="80" spans="1:4" ht="20.100000000000001" customHeight="1" x14ac:dyDescent="0.25">
      <c r="A80" s="3" t="s">
        <v>228</v>
      </c>
      <c r="B80" s="3" t="s">
        <v>282</v>
      </c>
      <c r="C80" s="7" t="s">
        <v>283</v>
      </c>
      <c r="D80" s="18">
        <v>18236</v>
      </c>
    </row>
    <row r="81" spans="1:4" ht="20.100000000000001" customHeight="1" x14ac:dyDescent="0.25">
      <c r="A81" s="3" t="s">
        <v>331</v>
      </c>
      <c r="B81" s="3" t="s">
        <v>403</v>
      </c>
      <c r="C81" s="7" t="s">
        <v>402</v>
      </c>
      <c r="D81" s="26">
        <f>377338.25+42256.81+85942.38</f>
        <v>505537.44</v>
      </c>
    </row>
    <row r="82" spans="1:4" ht="20.100000000000001" customHeight="1" x14ac:dyDescent="0.25">
      <c r="A82" s="3" t="s">
        <v>227</v>
      </c>
      <c r="B82" s="3" t="s">
        <v>4</v>
      </c>
      <c r="C82" s="7" t="s">
        <v>5</v>
      </c>
      <c r="D82" s="26">
        <v>30</v>
      </c>
    </row>
    <row r="83" spans="1:4" ht="20.100000000000001" customHeight="1" x14ac:dyDescent="0.25">
      <c r="A83" s="3" t="s">
        <v>227</v>
      </c>
      <c r="B83" s="3" t="s">
        <v>265</v>
      </c>
      <c r="C83" s="9" t="s">
        <v>266</v>
      </c>
      <c r="D83" s="18">
        <v>86.36</v>
      </c>
    </row>
    <row r="84" spans="1:4" ht="20.100000000000001" customHeight="1" x14ac:dyDescent="0.25">
      <c r="A84" s="3" t="s">
        <v>227</v>
      </c>
      <c r="B84" s="3" t="s">
        <v>243</v>
      </c>
      <c r="C84" s="7" t="s">
        <v>244</v>
      </c>
      <c r="D84" s="18">
        <v>2061</v>
      </c>
    </row>
    <row r="85" spans="1:4" ht="20.100000000000001" customHeight="1" x14ac:dyDescent="0.25">
      <c r="A85" s="3" t="s">
        <v>227</v>
      </c>
      <c r="B85" s="3" t="s">
        <v>137</v>
      </c>
      <c r="C85" s="7" t="s">
        <v>7</v>
      </c>
      <c r="D85" s="18">
        <v>827.2</v>
      </c>
    </row>
    <row r="86" spans="1:4" ht="20.100000000000001" customHeight="1" x14ac:dyDescent="0.25">
      <c r="A86" s="3" t="s">
        <v>227</v>
      </c>
      <c r="B86" s="3" t="s">
        <v>267</v>
      </c>
      <c r="C86" s="9" t="s">
        <v>11</v>
      </c>
      <c r="D86" s="18">
        <v>6552</v>
      </c>
    </row>
    <row r="87" spans="1:4" ht="20.100000000000001" customHeight="1" x14ac:dyDescent="0.25">
      <c r="A87" s="3" t="s">
        <v>227</v>
      </c>
      <c r="B87" s="3" t="s">
        <v>269</v>
      </c>
      <c r="C87" s="9" t="s">
        <v>268</v>
      </c>
      <c r="D87" s="18">
        <v>2780</v>
      </c>
    </row>
    <row r="88" spans="1:4" ht="20.100000000000001" customHeight="1" x14ac:dyDescent="0.25">
      <c r="A88" s="3" t="s">
        <v>227</v>
      </c>
      <c r="B88" s="3" t="s">
        <v>270</v>
      </c>
      <c r="C88" s="9" t="s">
        <v>74</v>
      </c>
      <c r="D88" s="18">
        <v>290</v>
      </c>
    </row>
    <row r="89" spans="1:4" ht="20.100000000000001" customHeight="1" x14ac:dyDescent="0.25">
      <c r="A89" s="3" t="s">
        <v>227</v>
      </c>
      <c r="B89" s="3" t="s">
        <v>271</v>
      </c>
      <c r="C89" s="9" t="s">
        <v>84</v>
      </c>
      <c r="D89" s="18">
        <v>1157.06</v>
      </c>
    </row>
    <row r="90" spans="1:4" ht="20.100000000000001" customHeight="1" x14ac:dyDescent="0.25">
      <c r="A90" s="3" t="s">
        <v>227</v>
      </c>
      <c r="B90" s="3" t="s">
        <v>4</v>
      </c>
      <c r="C90" s="9" t="s">
        <v>12</v>
      </c>
      <c r="D90" s="18">
        <f>500+3500+959.47+2728.71+5942.45+759.04+952.12</f>
        <v>15341.790000000003</v>
      </c>
    </row>
    <row r="91" spans="1:4" ht="20.100000000000001" customHeight="1" x14ac:dyDescent="0.25">
      <c r="A91" s="3" t="s">
        <v>227</v>
      </c>
      <c r="B91" s="3" t="s">
        <v>177</v>
      </c>
      <c r="C91" s="9" t="s">
        <v>272</v>
      </c>
      <c r="D91" s="18">
        <v>1960</v>
      </c>
    </row>
    <row r="92" spans="1:4" ht="20.100000000000001" customHeight="1" x14ac:dyDescent="0.25">
      <c r="A92" s="3" t="s">
        <v>227</v>
      </c>
      <c r="B92" s="3" t="s">
        <v>273</v>
      </c>
      <c r="C92" s="9" t="s">
        <v>274</v>
      </c>
      <c r="D92" s="18">
        <v>5001.3999999999996</v>
      </c>
    </row>
    <row r="93" spans="1:4" ht="20.100000000000001" customHeight="1" x14ac:dyDescent="0.25">
      <c r="A93" s="3" t="s">
        <v>227</v>
      </c>
      <c r="B93" s="3" t="s">
        <v>275</v>
      </c>
      <c r="C93" s="9" t="s">
        <v>151</v>
      </c>
      <c r="D93" s="18">
        <v>22500</v>
      </c>
    </row>
    <row r="94" spans="1:4" ht="20.100000000000001" customHeight="1" x14ac:dyDescent="0.25">
      <c r="A94" s="3" t="s">
        <v>227</v>
      </c>
      <c r="B94" s="3" t="s">
        <v>276</v>
      </c>
      <c r="C94" s="9" t="s">
        <v>7</v>
      </c>
      <c r="D94" s="18">
        <v>1720</v>
      </c>
    </row>
    <row r="95" spans="1:4" ht="20.100000000000001" customHeight="1" x14ac:dyDescent="0.25">
      <c r="A95" s="3" t="s">
        <v>227</v>
      </c>
      <c r="B95" s="4" t="s">
        <v>252</v>
      </c>
      <c r="C95" s="12" t="s">
        <v>253</v>
      </c>
      <c r="D95" s="18">
        <v>701.25</v>
      </c>
    </row>
    <row r="96" spans="1:4" ht="20.100000000000001" customHeight="1" x14ac:dyDescent="0.25">
      <c r="A96" s="3" t="s">
        <v>227</v>
      </c>
      <c r="B96" s="3" t="s">
        <v>4</v>
      </c>
      <c r="C96" s="9" t="s">
        <v>5</v>
      </c>
      <c r="D96" s="18">
        <v>110</v>
      </c>
    </row>
    <row r="97" spans="1:4" ht="20.100000000000001" customHeight="1" x14ac:dyDescent="0.25">
      <c r="A97" s="3" t="s">
        <v>236</v>
      </c>
      <c r="B97" s="3" t="s">
        <v>264</v>
      </c>
      <c r="C97" s="9" t="s">
        <v>11</v>
      </c>
      <c r="D97" s="18">
        <v>2999.99</v>
      </c>
    </row>
    <row r="98" spans="1:4" ht="20.100000000000001" customHeight="1" x14ac:dyDescent="0.25">
      <c r="A98" s="3" t="s">
        <v>236</v>
      </c>
      <c r="B98" s="3" t="s">
        <v>4</v>
      </c>
      <c r="C98" s="9" t="s">
        <v>147</v>
      </c>
      <c r="D98" s="18">
        <v>149</v>
      </c>
    </row>
    <row r="99" spans="1:4" ht="20.100000000000001" customHeight="1" x14ac:dyDescent="0.25">
      <c r="A99" s="3" t="s">
        <v>236</v>
      </c>
      <c r="B99" s="3" t="s">
        <v>218</v>
      </c>
      <c r="C99" s="22" t="s">
        <v>400</v>
      </c>
      <c r="D99" s="26">
        <f>237.29+1411.74+7.26</f>
        <v>1656.29</v>
      </c>
    </row>
    <row r="100" spans="1:4" ht="20.100000000000001" customHeight="1" x14ac:dyDescent="0.25">
      <c r="A100" s="3" t="s">
        <v>236</v>
      </c>
      <c r="B100" s="3" t="s">
        <v>4</v>
      </c>
      <c r="C100" s="7" t="s">
        <v>401</v>
      </c>
      <c r="D100" s="26">
        <v>149</v>
      </c>
    </row>
    <row r="101" spans="1:4" ht="20.100000000000001" customHeight="1" x14ac:dyDescent="0.25">
      <c r="A101" s="3" t="s">
        <v>226</v>
      </c>
      <c r="B101" s="3" t="s">
        <v>4</v>
      </c>
      <c r="C101" s="7" t="s">
        <v>5</v>
      </c>
      <c r="D101" s="26">
        <f>2302.26+160</f>
        <v>2462.2600000000002</v>
      </c>
    </row>
    <row r="102" spans="1:4" ht="20.100000000000001" customHeight="1" x14ac:dyDescent="0.25">
      <c r="A102" s="3" t="s">
        <v>226</v>
      </c>
      <c r="B102" s="3" t="s">
        <v>4</v>
      </c>
      <c r="C102" s="9" t="s">
        <v>5</v>
      </c>
      <c r="D102" s="18">
        <v>266</v>
      </c>
    </row>
    <row r="103" spans="1:4" ht="20.100000000000001" customHeight="1" x14ac:dyDescent="0.25">
      <c r="A103" s="3" t="s">
        <v>226</v>
      </c>
      <c r="B103" s="3" t="s">
        <v>144</v>
      </c>
      <c r="C103" s="9" t="s">
        <v>255</v>
      </c>
      <c r="D103" s="18">
        <v>45933.07</v>
      </c>
    </row>
    <row r="104" spans="1:4" ht="20.100000000000001" customHeight="1" x14ac:dyDescent="0.25">
      <c r="A104" s="3" t="s">
        <v>226</v>
      </c>
      <c r="B104" s="3" t="s">
        <v>257</v>
      </c>
      <c r="C104" s="9" t="s">
        <v>256</v>
      </c>
      <c r="D104" s="18">
        <v>8500</v>
      </c>
    </row>
    <row r="105" spans="1:4" ht="20.100000000000001" customHeight="1" x14ac:dyDescent="0.25">
      <c r="A105" s="3" t="s">
        <v>226</v>
      </c>
      <c r="B105" s="3" t="s">
        <v>258</v>
      </c>
      <c r="C105" s="9" t="s">
        <v>7</v>
      </c>
      <c r="D105" s="18">
        <v>82.41</v>
      </c>
    </row>
    <row r="106" spans="1:4" ht="20.100000000000001" customHeight="1" x14ac:dyDescent="0.25">
      <c r="A106" s="3" t="s">
        <v>226</v>
      </c>
      <c r="B106" s="3" t="s">
        <v>259</v>
      </c>
      <c r="C106" s="9" t="s">
        <v>7</v>
      </c>
      <c r="D106" s="18">
        <v>5868</v>
      </c>
    </row>
    <row r="107" spans="1:4" ht="20.100000000000001" customHeight="1" x14ac:dyDescent="0.25">
      <c r="A107" s="3" t="s">
        <v>226</v>
      </c>
      <c r="B107" s="3" t="s">
        <v>119</v>
      </c>
      <c r="C107" s="9" t="s">
        <v>7</v>
      </c>
      <c r="D107" s="18">
        <v>601.70000000000005</v>
      </c>
    </row>
    <row r="108" spans="1:4" ht="20.100000000000001" customHeight="1" x14ac:dyDescent="0.25">
      <c r="A108" s="3" t="s">
        <v>226</v>
      </c>
      <c r="B108" s="3" t="s">
        <v>4</v>
      </c>
      <c r="C108" s="9" t="s">
        <v>12</v>
      </c>
      <c r="D108" s="18">
        <f>500+2402</f>
        <v>2902</v>
      </c>
    </row>
    <row r="109" spans="1:4" ht="20.100000000000001" customHeight="1" x14ac:dyDescent="0.25">
      <c r="A109" s="3" t="s">
        <v>226</v>
      </c>
      <c r="B109" s="3" t="s">
        <v>260</v>
      </c>
      <c r="C109" s="9" t="s">
        <v>261</v>
      </c>
      <c r="D109" s="18">
        <v>2954.75</v>
      </c>
    </row>
    <row r="110" spans="1:4" ht="20.100000000000001" customHeight="1" x14ac:dyDescent="0.25">
      <c r="A110" s="3" t="s">
        <v>226</v>
      </c>
      <c r="B110" s="3" t="s">
        <v>4</v>
      </c>
      <c r="C110" s="9" t="s">
        <v>5</v>
      </c>
      <c r="D110" s="18">
        <f>56.64+171.86+205.38</f>
        <v>433.88</v>
      </c>
    </row>
    <row r="111" spans="1:4" ht="20.100000000000001" customHeight="1" x14ac:dyDescent="0.25">
      <c r="A111" s="3" t="s">
        <v>226</v>
      </c>
      <c r="B111" s="3" t="s">
        <v>263</v>
      </c>
      <c r="C111" s="9" t="s">
        <v>262</v>
      </c>
      <c r="D111" s="18">
        <v>200</v>
      </c>
    </row>
    <row r="112" spans="1:4" ht="20.100000000000001" customHeight="1" x14ac:dyDescent="0.25">
      <c r="A112" s="3" t="s">
        <v>226</v>
      </c>
      <c r="B112" s="3" t="s">
        <v>300</v>
      </c>
      <c r="C112" s="7" t="s">
        <v>399</v>
      </c>
      <c r="D112" s="26">
        <v>2378.12</v>
      </c>
    </row>
    <row r="113" spans="1:4" ht="20.100000000000001" customHeight="1" x14ac:dyDescent="0.25">
      <c r="A113" s="3" t="s">
        <v>224</v>
      </c>
      <c r="B113" s="3" t="s">
        <v>4</v>
      </c>
      <c r="C113" s="7" t="s">
        <v>225</v>
      </c>
      <c r="D113" s="26">
        <v>1420</v>
      </c>
    </row>
    <row r="114" spans="1:4" ht="20.100000000000001" customHeight="1" x14ac:dyDescent="0.25">
      <c r="A114" s="3" t="s">
        <v>224</v>
      </c>
      <c r="B114" s="3" t="s">
        <v>4</v>
      </c>
      <c r="C114" s="9" t="s">
        <v>12</v>
      </c>
      <c r="D114" s="26">
        <v>1300.5999999999999</v>
      </c>
    </row>
    <row r="115" spans="1:4" ht="20.100000000000001" customHeight="1" x14ac:dyDescent="0.25">
      <c r="A115" s="3" t="s">
        <v>223</v>
      </c>
      <c r="B115" s="3" t="s">
        <v>4</v>
      </c>
      <c r="C115" s="7" t="s">
        <v>5</v>
      </c>
      <c r="D115" s="26">
        <v>30</v>
      </c>
    </row>
    <row r="116" spans="1:4" ht="20.100000000000001" customHeight="1" x14ac:dyDescent="0.25">
      <c r="A116" s="3" t="s">
        <v>330</v>
      </c>
      <c r="B116" s="11" t="s">
        <v>352</v>
      </c>
      <c r="C116" s="7" t="s">
        <v>353</v>
      </c>
      <c r="D116" s="26">
        <v>7530</v>
      </c>
    </row>
    <row r="117" spans="1:4" ht="20.100000000000001" customHeight="1" x14ac:dyDescent="0.25">
      <c r="A117" s="3" t="s">
        <v>330</v>
      </c>
      <c r="B117" s="3" t="s">
        <v>354</v>
      </c>
      <c r="C117" s="7" t="s">
        <v>7</v>
      </c>
      <c r="D117" s="26">
        <v>662.43</v>
      </c>
    </row>
    <row r="118" spans="1:4" ht="20.100000000000001" customHeight="1" x14ac:dyDescent="0.25">
      <c r="A118" s="3" t="s">
        <v>330</v>
      </c>
      <c r="B118" s="3" t="s">
        <v>152</v>
      </c>
      <c r="C118" s="7" t="s">
        <v>7</v>
      </c>
      <c r="D118" s="26">
        <v>294.77999999999997</v>
      </c>
    </row>
    <row r="119" spans="1:4" ht="20.100000000000001" customHeight="1" x14ac:dyDescent="0.25">
      <c r="A119" s="3" t="s">
        <v>330</v>
      </c>
      <c r="B119" s="3" t="s">
        <v>355</v>
      </c>
      <c r="C119" s="7" t="s">
        <v>7</v>
      </c>
      <c r="D119" s="26">
        <v>660</v>
      </c>
    </row>
    <row r="120" spans="1:4" ht="20.100000000000001" customHeight="1" x14ac:dyDescent="0.25">
      <c r="A120" s="3" t="s">
        <v>330</v>
      </c>
      <c r="B120" s="3" t="s">
        <v>356</v>
      </c>
      <c r="C120" s="7" t="s">
        <v>14</v>
      </c>
      <c r="D120" s="26">
        <v>8000</v>
      </c>
    </row>
    <row r="121" spans="1:4" ht="20.100000000000001" customHeight="1" x14ac:dyDescent="0.25">
      <c r="A121" s="3" t="s">
        <v>330</v>
      </c>
      <c r="B121" s="10" t="s">
        <v>134</v>
      </c>
      <c r="C121" s="7" t="s">
        <v>357</v>
      </c>
      <c r="D121" s="26">
        <v>11660.5</v>
      </c>
    </row>
    <row r="122" spans="1:4" ht="20.100000000000001" customHeight="1" x14ac:dyDescent="0.25">
      <c r="A122" s="3" t="s">
        <v>330</v>
      </c>
      <c r="B122" s="3" t="s">
        <v>358</v>
      </c>
      <c r="C122" s="7" t="s">
        <v>7</v>
      </c>
      <c r="D122" s="26">
        <v>737.66</v>
      </c>
    </row>
    <row r="123" spans="1:4" ht="20.100000000000001" customHeight="1" x14ac:dyDescent="0.25">
      <c r="A123" s="3" t="s">
        <v>330</v>
      </c>
      <c r="B123" s="11" t="s">
        <v>359</v>
      </c>
      <c r="C123" s="7" t="s">
        <v>7</v>
      </c>
      <c r="D123" s="26">
        <v>120</v>
      </c>
    </row>
    <row r="124" spans="1:4" ht="20.100000000000001" customHeight="1" x14ac:dyDescent="0.25">
      <c r="A124" s="3" t="s">
        <v>330</v>
      </c>
      <c r="B124" s="11" t="s">
        <v>360</v>
      </c>
      <c r="C124" s="7" t="s">
        <v>7</v>
      </c>
      <c r="D124" s="26">
        <v>38.21</v>
      </c>
    </row>
    <row r="125" spans="1:4" ht="20.100000000000001" customHeight="1" x14ac:dyDescent="0.25">
      <c r="A125" s="3" t="s">
        <v>330</v>
      </c>
      <c r="B125" s="11" t="s">
        <v>361</v>
      </c>
      <c r="C125" s="7" t="s">
        <v>362</v>
      </c>
      <c r="D125" s="26">
        <v>450</v>
      </c>
    </row>
    <row r="126" spans="1:4" ht="20.100000000000001" customHeight="1" x14ac:dyDescent="0.25">
      <c r="A126" s="3" t="s">
        <v>330</v>
      </c>
      <c r="B126" s="11" t="s">
        <v>363</v>
      </c>
      <c r="C126" s="7" t="s">
        <v>7</v>
      </c>
      <c r="D126" s="26">
        <v>789.9</v>
      </c>
    </row>
    <row r="127" spans="1:4" ht="20.100000000000001" customHeight="1" x14ac:dyDescent="0.25">
      <c r="A127" s="3" t="s">
        <v>330</v>
      </c>
      <c r="B127" s="11" t="s">
        <v>364</v>
      </c>
      <c r="C127" s="7" t="s">
        <v>365</v>
      </c>
      <c r="D127" s="26">
        <v>630</v>
      </c>
    </row>
    <row r="128" spans="1:4" ht="20.100000000000001" customHeight="1" x14ac:dyDescent="0.25">
      <c r="A128" s="3" t="s">
        <v>330</v>
      </c>
      <c r="B128" s="3" t="s">
        <v>116</v>
      </c>
      <c r="C128" s="7" t="s">
        <v>366</v>
      </c>
      <c r="D128" s="26">
        <v>10934.36</v>
      </c>
    </row>
    <row r="129" spans="1:4" ht="20.100000000000001" customHeight="1" x14ac:dyDescent="0.25">
      <c r="A129" s="3" t="s">
        <v>330</v>
      </c>
      <c r="B129" s="3" t="s">
        <v>367</v>
      </c>
      <c r="C129" s="7" t="s">
        <v>368</v>
      </c>
      <c r="D129" s="26">
        <v>565.5</v>
      </c>
    </row>
    <row r="130" spans="1:4" ht="20.100000000000001" customHeight="1" x14ac:dyDescent="0.25">
      <c r="A130" s="3" t="s">
        <v>330</v>
      </c>
      <c r="B130" s="3" t="s">
        <v>369</v>
      </c>
      <c r="C130" s="7" t="s">
        <v>7</v>
      </c>
      <c r="D130" s="26">
        <v>2870</v>
      </c>
    </row>
    <row r="131" spans="1:4" ht="20.100000000000001" customHeight="1" x14ac:dyDescent="0.25">
      <c r="A131" s="3" t="s">
        <v>330</v>
      </c>
      <c r="B131" s="3" t="s">
        <v>370</v>
      </c>
      <c r="C131" s="7" t="s">
        <v>7</v>
      </c>
      <c r="D131" s="26">
        <v>3212.8</v>
      </c>
    </row>
    <row r="132" spans="1:4" ht="20.100000000000001" customHeight="1" x14ac:dyDescent="0.25">
      <c r="A132" s="3" t="s">
        <v>330</v>
      </c>
      <c r="B132" s="3" t="s">
        <v>154</v>
      </c>
      <c r="C132" s="7" t="s">
        <v>7</v>
      </c>
      <c r="D132" s="26">
        <v>2180</v>
      </c>
    </row>
    <row r="133" spans="1:4" ht="20.100000000000001" customHeight="1" x14ac:dyDescent="0.25">
      <c r="A133" s="3" t="s">
        <v>330</v>
      </c>
      <c r="B133" s="3" t="s">
        <v>371</v>
      </c>
      <c r="C133" s="7" t="s">
        <v>372</v>
      </c>
      <c r="D133" s="26">
        <v>140</v>
      </c>
    </row>
    <row r="134" spans="1:4" ht="20.100000000000001" customHeight="1" x14ac:dyDescent="0.25">
      <c r="A134" s="3" t="s">
        <v>330</v>
      </c>
      <c r="B134" s="3" t="s">
        <v>72</v>
      </c>
      <c r="C134" s="7" t="s">
        <v>20</v>
      </c>
      <c r="D134" s="26">
        <v>1200</v>
      </c>
    </row>
    <row r="135" spans="1:4" ht="20.100000000000001" customHeight="1" x14ac:dyDescent="0.25">
      <c r="A135" s="3" t="s">
        <v>330</v>
      </c>
      <c r="B135" s="11" t="s">
        <v>373</v>
      </c>
      <c r="C135" s="7" t="s">
        <v>274</v>
      </c>
      <c r="D135" s="26">
        <v>1200</v>
      </c>
    </row>
    <row r="136" spans="1:4" ht="20.100000000000001" customHeight="1" x14ac:dyDescent="0.25">
      <c r="A136" s="3" t="s">
        <v>330</v>
      </c>
      <c r="B136" s="3" t="s">
        <v>158</v>
      </c>
      <c r="C136" s="7" t="s">
        <v>7</v>
      </c>
      <c r="D136" s="26">
        <v>768</v>
      </c>
    </row>
    <row r="137" spans="1:4" ht="20.100000000000001" customHeight="1" x14ac:dyDescent="0.25">
      <c r="A137" s="3" t="s">
        <v>330</v>
      </c>
      <c r="B137" s="3" t="s">
        <v>375</v>
      </c>
      <c r="C137" s="7" t="s">
        <v>7</v>
      </c>
      <c r="D137" s="26">
        <v>715.75</v>
      </c>
    </row>
    <row r="138" spans="1:4" ht="20.100000000000001" customHeight="1" x14ac:dyDescent="0.25">
      <c r="A138" s="3" t="s">
        <v>330</v>
      </c>
      <c r="B138" s="11" t="s">
        <v>376</v>
      </c>
      <c r="C138" s="7" t="s">
        <v>374</v>
      </c>
      <c r="D138" s="26">
        <v>2800</v>
      </c>
    </row>
    <row r="139" spans="1:4" ht="20.100000000000001" customHeight="1" x14ac:dyDescent="0.25">
      <c r="A139" s="3" t="s">
        <v>330</v>
      </c>
      <c r="B139" s="3" t="s">
        <v>377</v>
      </c>
      <c r="C139" s="7" t="s">
        <v>84</v>
      </c>
      <c r="D139" s="26">
        <v>735.44</v>
      </c>
    </row>
    <row r="140" spans="1:4" ht="20.100000000000001" customHeight="1" x14ac:dyDescent="0.25">
      <c r="A140" s="3" t="s">
        <v>330</v>
      </c>
      <c r="B140" s="3" t="s">
        <v>378</v>
      </c>
      <c r="C140" s="7" t="s">
        <v>7</v>
      </c>
      <c r="D140" s="26">
        <v>4784.6499999999996</v>
      </c>
    </row>
    <row r="141" spans="1:4" ht="20.100000000000001" customHeight="1" x14ac:dyDescent="0.25">
      <c r="A141" s="3" t="s">
        <v>330</v>
      </c>
      <c r="B141" s="11" t="s">
        <v>166</v>
      </c>
      <c r="C141" s="7" t="s">
        <v>7</v>
      </c>
      <c r="D141" s="26">
        <v>396.73</v>
      </c>
    </row>
    <row r="142" spans="1:4" ht="20.100000000000001" customHeight="1" x14ac:dyDescent="0.25">
      <c r="A142" s="3" t="s">
        <v>330</v>
      </c>
      <c r="B142" s="3" t="s">
        <v>379</v>
      </c>
      <c r="C142" s="7" t="s">
        <v>20</v>
      </c>
      <c r="D142" s="26">
        <v>36400</v>
      </c>
    </row>
    <row r="143" spans="1:4" ht="20.100000000000001" customHeight="1" x14ac:dyDescent="0.25">
      <c r="A143" s="3" t="s">
        <v>330</v>
      </c>
      <c r="B143" s="11" t="s">
        <v>380</v>
      </c>
      <c r="C143" s="7" t="s">
        <v>381</v>
      </c>
      <c r="D143" s="26">
        <v>90</v>
      </c>
    </row>
    <row r="144" spans="1:4" ht="20.100000000000001" customHeight="1" x14ac:dyDescent="0.25">
      <c r="A144" s="3" t="s">
        <v>330</v>
      </c>
      <c r="B144" s="3" t="s">
        <v>382</v>
      </c>
      <c r="C144" s="7" t="s">
        <v>383</v>
      </c>
      <c r="D144" s="26">
        <v>1100</v>
      </c>
    </row>
    <row r="145" spans="1:4" ht="20.100000000000001" customHeight="1" x14ac:dyDescent="0.25">
      <c r="A145" s="3" t="s">
        <v>330</v>
      </c>
      <c r="B145" s="3" t="s">
        <v>171</v>
      </c>
      <c r="C145" s="7" t="s">
        <v>384</v>
      </c>
      <c r="D145" s="26">
        <v>17312.89</v>
      </c>
    </row>
    <row r="146" spans="1:4" ht="20.100000000000001" customHeight="1" x14ac:dyDescent="0.25">
      <c r="A146" s="3" t="s">
        <v>330</v>
      </c>
      <c r="B146" s="3" t="s">
        <v>385</v>
      </c>
      <c r="C146" s="7" t="s">
        <v>386</v>
      </c>
      <c r="D146" s="26">
        <v>2691</v>
      </c>
    </row>
    <row r="147" spans="1:4" ht="20.100000000000001" customHeight="1" x14ac:dyDescent="0.25">
      <c r="A147" s="3" t="s">
        <v>330</v>
      </c>
      <c r="B147" s="3" t="s">
        <v>387</v>
      </c>
      <c r="C147" s="7" t="s">
        <v>7</v>
      </c>
      <c r="D147" s="26">
        <v>565</v>
      </c>
    </row>
    <row r="148" spans="1:4" ht="20.100000000000001" customHeight="1" x14ac:dyDescent="0.25">
      <c r="A148" s="3" t="s">
        <v>330</v>
      </c>
      <c r="B148" s="3" t="s">
        <v>388</v>
      </c>
      <c r="C148" s="7" t="s">
        <v>7</v>
      </c>
      <c r="D148" s="26">
        <v>306</v>
      </c>
    </row>
    <row r="149" spans="1:4" ht="20.100000000000001" customHeight="1" x14ac:dyDescent="0.25">
      <c r="A149" s="3" t="s">
        <v>330</v>
      </c>
      <c r="B149" s="3" t="s">
        <v>389</v>
      </c>
      <c r="C149" s="7" t="s">
        <v>7</v>
      </c>
      <c r="D149" s="26">
        <v>605</v>
      </c>
    </row>
    <row r="150" spans="1:4" ht="20.100000000000001" customHeight="1" x14ac:dyDescent="0.25">
      <c r="A150" s="3" t="s">
        <v>330</v>
      </c>
      <c r="B150" s="3" t="s">
        <v>390</v>
      </c>
      <c r="C150" s="7" t="s">
        <v>7</v>
      </c>
      <c r="D150" s="26">
        <v>750</v>
      </c>
    </row>
    <row r="151" spans="1:4" ht="20.100000000000001" customHeight="1" x14ac:dyDescent="0.25">
      <c r="A151" s="3" t="s">
        <v>330</v>
      </c>
      <c r="B151" s="3" t="s">
        <v>391</v>
      </c>
      <c r="C151" s="7" t="s">
        <v>392</v>
      </c>
      <c r="D151" s="26">
        <v>521.22</v>
      </c>
    </row>
    <row r="152" spans="1:4" ht="20.100000000000001" customHeight="1" x14ac:dyDescent="0.25">
      <c r="A152" s="3" t="s">
        <v>330</v>
      </c>
      <c r="B152" s="3" t="s">
        <v>393</v>
      </c>
      <c r="C152" s="7" t="s">
        <v>84</v>
      </c>
      <c r="D152" s="26">
        <v>13657.62</v>
      </c>
    </row>
    <row r="153" spans="1:4" ht="20.100000000000001" customHeight="1" x14ac:dyDescent="0.25">
      <c r="A153" s="3" t="s">
        <v>330</v>
      </c>
      <c r="B153" s="3" t="s">
        <v>182</v>
      </c>
      <c r="C153" s="7" t="s">
        <v>7</v>
      </c>
      <c r="D153" s="26">
        <v>2058.04</v>
      </c>
    </row>
    <row r="154" spans="1:4" ht="20.100000000000001" customHeight="1" x14ac:dyDescent="0.25">
      <c r="A154" s="3" t="s">
        <v>330</v>
      </c>
      <c r="B154" s="11" t="s">
        <v>394</v>
      </c>
      <c r="C154" s="7" t="s">
        <v>395</v>
      </c>
      <c r="D154" s="26">
        <v>773.1</v>
      </c>
    </row>
    <row r="155" spans="1:4" ht="20.100000000000001" customHeight="1" x14ac:dyDescent="0.25">
      <c r="A155" s="3" t="s">
        <v>330</v>
      </c>
      <c r="B155" s="3" t="s">
        <v>4</v>
      </c>
      <c r="C155" s="9" t="s">
        <v>12</v>
      </c>
      <c r="D155" s="26">
        <f>1500+2778.88+6412.8+4488.96+3218.77</f>
        <v>18399.41</v>
      </c>
    </row>
    <row r="156" spans="1:4" ht="20.100000000000001" customHeight="1" x14ac:dyDescent="0.25">
      <c r="A156" s="3" t="s">
        <v>330</v>
      </c>
      <c r="B156" s="11" t="s">
        <v>396</v>
      </c>
      <c r="C156" s="7" t="s">
        <v>397</v>
      </c>
      <c r="D156" s="26">
        <v>3149.34</v>
      </c>
    </row>
    <row r="157" spans="1:4" ht="20.100000000000001" customHeight="1" x14ac:dyDescent="0.25">
      <c r="A157" s="3" t="s">
        <v>330</v>
      </c>
      <c r="B157" s="3" t="s">
        <v>142</v>
      </c>
      <c r="C157" s="7" t="s">
        <v>274</v>
      </c>
      <c r="D157" s="26">
        <v>750</v>
      </c>
    </row>
    <row r="158" spans="1:4" ht="20.100000000000001" customHeight="1" x14ac:dyDescent="0.25">
      <c r="A158" s="3" t="s">
        <v>330</v>
      </c>
      <c r="B158" s="3" t="s">
        <v>271</v>
      </c>
      <c r="C158" s="7" t="s">
        <v>398</v>
      </c>
      <c r="D158" s="26">
        <v>28521.31</v>
      </c>
    </row>
    <row r="159" spans="1:4" ht="20.100000000000001" customHeight="1" x14ac:dyDescent="0.25">
      <c r="A159" s="3" t="s">
        <v>330</v>
      </c>
      <c r="B159" s="3" t="s">
        <v>4</v>
      </c>
      <c r="C159" s="9" t="s">
        <v>12</v>
      </c>
      <c r="D159" s="26">
        <f>2151.96+180.21+253.02+5786.29+2970</f>
        <v>11341.48</v>
      </c>
    </row>
    <row r="160" spans="1:4" ht="20.100000000000001" customHeight="1" x14ac:dyDescent="0.25">
      <c r="A160" s="3" t="s">
        <v>330</v>
      </c>
      <c r="B160" s="3" t="s">
        <v>4</v>
      </c>
      <c r="C160" s="7" t="s">
        <v>6</v>
      </c>
      <c r="D160" s="26">
        <v>432</v>
      </c>
    </row>
    <row r="161" spans="1:4" ht="20.100000000000001" customHeight="1" x14ac:dyDescent="0.25">
      <c r="A161" s="3" t="s">
        <v>329</v>
      </c>
      <c r="B161" s="3" t="s">
        <v>350</v>
      </c>
      <c r="C161" s="7" t="s">
        <v>351</v>
      </c>
      <c r="D161" s="26">
        <v>20051</v>
      </c>
    </row>
    <row r="162" spans="1:4" ht="20.100000000000001" customHeight="1" x14ac:dyDescent="0.25">
      <c r="A162" s="3" t="s">
        <v>329</v>
      </c>
      <c r="B162" s="3" t="s">
        <v>4</v>
      </c>
      <c r="C162" s="7" t="s">
        <v>6</v>
      </c>
      <c r="D162" s="26">
        <v>2124</v>
      </c>
    </row>
    <row r="163" spans="1:4" ht="20.100000000000001" customHeight="1" x14ac:dyDescent="0.25">
      <c r="A163" s="3" t="s">
        <v>222</v>
      </c>
      <c r="B163" s="3" t="s">
        <v>4</v>
      </c>
      <c r="C163" s="7" t="s">
        <v>5</v>
      </c>
      <c r="D163" s="26">
        <f>4+21.43+5.09+0.01+22.3+8+76+138.5+96+64.91</f>
        <v>436.24</v>
      </c>
    </row>
    <row r="164" spans="1:4" ht="20.100000000000001" customHeight="1" x14ac:dyDescent="0.25">
      <c r="A164" s="3" t="s">
        <v>222</v>
      </c>
      <c r="B164" s="3" t="s">
        <v>288</v>
      </c>
      <c r="C164" s="7" t="s">
        <v>7</v>
      </c>
      <c r="D164" s="26">
        <v>159.97999999999999</v>
      </c>
    </row>
    <row r="165" spans="1:4" ht="20.100000000000001" customHeight="1" x14ac:dyDescent="0.25">
      <c r="A165" s="3" t="s">
        <v>222</v>
      </c>
      <c r="B165" s="3" t="s">
        <v>340</v>
      </c>
      <c r="C165" s="7" t="s">
        <v>7</v>
      </c>
      <c r="D165" s="26">
        <v>600</v>
      </c>
    </row>
    <row r="166" spans="1:4" ht="20.100000000000001" customHeight="1" x14ac:dyDescent="0.25">
      <c r="A166" s="3" t="s">
        <v>222</v>
      </c>
      <c r="B166" s="3" t="s">
        <v>4</v>
      </c>
      <c r="C166" s="9" t="s">
        <v>12</v>
      </c>
      <c r="D166" s="26">
        <v>500</v>
      </c>
    </row>
    <row r="167" spans="1:4" ht="20.100000000000001" customHeight="1" x14ac:dyDescent="0.25">
      <c r="A167" s="3" t="s">
        <v>222</v>
      </c>
      <c r="B167" s="3" t="s">
        <v>128</v>
      </c>
      <c r="C167" s="7" t="s">
        <v>129</v>
      </c>
      <c r="D167" s="26">
        <v>7400</v>
      </c>
    </row>
    <row r="168" spans="1:4" ht="20.100000000000001" customHeight="1" x14ac:dyDescent="0.25">
      <c r="A168" s="3" t="s">
        <v>222</v>
      </c>
      <c r="B168" s="3" t="s">
        <v>4</v>
      </c>
      <c r="C168" s="9" t="s">
        <v>12</v>
      </c>
      <c r="D168" s="26">
        <v>36000</v>
      </c>
    </row>
    <row r="169" spans="1:4" ht="20.100000000000001" customHeight="1" x14ac:dyDescent="0.25">
      <c r="A169" s="3" t="s">
        <v>222</v>
      </c>
      <c r="B169" s="3" t="s">
        <v>341</v>
      </c>
      <c r="C169" s="7" t="s">
        <v>342</v>
      </c>
      <c r="D169" s="26">
        <v>6650</v>
      </c>
    </row>
    <row r="170" spans="1:4" ht="20.100000000000001" customHeight="1" x14ac:dyDescent="0.25">
      <c r="A170" s="3" t="s">
        <v>222</v>
      </c>
      <c r="B170" s="11" t="s">
        <v>343</v>
      </c>
      <c r="C170" s="7" t="s">
        <v>344</v>
      </c>
      <c r="D170" s="26">
        <v>32.94</v>
      </c>
    </row>
    <row r="171" spans="1:4" ht="20.100000000000001" customHeight="1" x14ac:dyDescent="0.25">
      <c r="A171" s="3" t="s">
        <v>222</v>
      </c>
      <c r="B171" s="3" t="s">
        <v>4</v>
      </c>
      <c r="C171" s="9" t="s">
        <v>12</v>
      </c>
      <c r="D171" s="26">
        <v>326.92</v>
      </c>
    </row>
    <row r="172" spans="1:4" ht="20.100000000000001" customHeight="1" x14ac:dyDescent="0.25">
      <c r="A172" s="3" t="s">
        <v>222</v>
      </c>
      <c r="B172" s="3" t="s">
        <v>345</v>
      </c>
      <c r="C172" s="7" t="s">
        <v>346</v>
      </c>
      <c r="D172" s="26">
        <v>162.27000000000001</v>
      </c>
    </row>
    <row r="173" spans="1:4" ht="20.100000000000001" customHeight="1" x14ac:dyDescent="0.25">
      <c r="A173" s="3" t="s">
        <v>222</v>
      </c>
      <c r="B173" s="3" t="s">
        <v>347</v>
      </c>
      <c r="C173" s="7" t="s">
        <v>348</v>
      </c>
      <c r="D173" s="26">
        <v>2779.89</v>
      </c>
    </row>
    <row r="174" spans="1:4" ht="20.100000000000001" customHeight="1" x14ac:dyDescent="0.25">
      <c r="A174" s="3" t="s">
        <v>222</v>
      </c>
      <c r="B174" s="3" t="s">
        <v>349</v>
      </c>
      <c r="C174" s="7" t="s">
        <v>14</v>
      </c>
      <c r="D174" s="26">
        <v>32151.97</v>
      </c>
    </row>
    <row r="175" spans="1:4" ht="20.100000000000001" customHeight="1" x14ac:dyDescent="0.25">
      <c r="A175" s="3" t="s">
        <v>222</v>
      </c>
      <c r="B175" s="3" t="s">
        <v>4</v>
      </c>
      <c r="C175" s="9" t="s">
        <v>12</v>
      </c>
      <c r="D175" s="26">
        <v>295.33999999999997</v>
      </c>
    </row>
    <row r="176" spans="1:4" ht="20.100000000000001" customHeight="1" x14ac:dyDescent="0.25">
      <c r="A176" s="3" t="s">
        <v>221</v>
      </c>
      <c r="B176" s="3" t="s">
        <v>4</v>
      </c>
      <c r="C176" s="7" t="s">
        <v>6</v>
      </c>
      <c r="D176" s="26">
        <v>2533.17</v>
      </c>
    </row>
    <row r="177" spans="1:4" ht="20.100000000000001" customHeight="1" x14ac:dyDescent="0.25">
      <c r="A177" s="3" t="s">
        <v>221</v>
      </c>
      <c r="B177" s="3" t="s">
        <v>4</v>
      </c>
      <c r="C177" s="7" t="s">
        <v>5</v>
      </c>
      <c r="D177" s="26">
        <v>391.1</v>
      </c>
    </row>
    <row r="178" spans="1:4" ht="20.100000000000001" customHeight="1" x14ac:dyDescent="0.25">
      <c r="A178" s="3" t="s">
        <v>221</v>
      </c>
      <c r="B178" s="3" t="s">
        <v>336</v>
      </c>
      <c r="C178" s="7" t="s">
        <v>337</v>
      </c>
      <c r="D178" s="26">
        <v>9460</v>
      </c>
    </row>
    <row r="179" spans="1:4" ht="20.100000000000001" customHeight="1" x14ac:dyDescent="0.25">
      <c r="A179" s="3" t="s">
        <v>221</v>
      </c>
      <c r="B179" s="3" t="s">
        <v>202</v>
      </c>
      <c r="C179" s="7" t="s">
        <v>338</v>
      </c>
      <c r="D179" s="26">
        <v>16240</v>
      </c>
    </row>
    <row r="180" spans="1:4" ht="20.100000000000001" customHeight="1" x14ac:dyDescent="0.25">
      <c r="A180" s="3" t="s">
        <v>221</v>
      </c>
      <c r="B180" s="3" t="s">
        <v>4</v>
      </c>
      <c r="C180" s="7" t="s">
        <v>339</v>
      </c>
      <c r="D180" s="26">
        <v>500</v>
      </c>
    </row>
    <row r="181" spans="1:4" ht="20.100000000000001" customHeight="1" x14ac:dyDescent="0.25">
      <c r="A181" s="3" t="s">
        <v>221</v>
      </c>
      <c r="B181" s="3" t="s">
        <v>305</v>
      </c>
      <c r="C181" s="7" t="s">
        <v>14</v>
      </c>
      <c r="D181" s="26">
        <v>32400</v>
      </c>
    </row>
    <row r="182" spans="1:4" ht="20.100000000000001" customHeight="1" x14ac:dyDescent="0.25">
      <c r="A182" s="3" t="s">
        <v>221</v>
      </c>
      <c r="B182" s="3" t="s">
        <v>4</v>
      </c>
      <c r="C182" s="9" t="s">
        <v>12</v>
      </c>
      <c r="D182" s="26">
        <v>2562.19</v>
      </c>
    </row>
    <row r="183" spans="1:4" ht="20.100000000000001" customHeight="1" x14ac:dyDescent="0.25">
      <c r="A183" s="3" t="s">
        <v>328</v>
      </c>
      <c r="B183" s="3" t="s">
        <v>4</v>
      </c>
      <c r="C183" s="7" t="s">
        <v>6</v>
      </c>
      <c r="D183" s="26">
        <f>1184.83+1732.04+13168.21</f>
        <v>16085.079999999998</v>
      </c>
    </row>
    <row r="184" spans="1:4" ht="20.100000000000001" customHeight="1" x14ac:dyDescent="0.25">
      <c r="A184" s="3" t="s">
        <v>328</v>
      </c>
      <c r="B184" s="4" t="s">
        <v>334</v>
      </c>
      <c r="C184" s="4" t="s">
        <v>335</v>
      </c>
      <c r="D184" s="26">
        <v>27.89</v>
      </c>
    </row>
    <row r="185" spans="1:4" ht="20.100000000000001" customHeight="1" x14ac:dyDescent="0.25">
      <c r="A185" s="3" t="s">
        <v>220</v>
      </c>
      <c r="B185" s="3" t="s">
        <v>4</v>
      </c>
      <c r="C185" s="7" t="s">
        <v>5</v>
      </c>
      <c r="D185" s="26">
        <f>92.73+9422+11.25</f>
        <v>9525.98</v>
      </c>
    </row>
    <row r="186" spans="1:4" ht="20.100000000000001" customHeight="1" x14ac:dyDescent="0.25">
      <c r="A186" s="3" t="s">
        <v>220</v>
      </c>
      <c r="B186" s="3" t="s">
        <v>239</v>
      </c>
      <c r="C186" s="9" t="s">
        <v>241</v>
      </c>
      <c r="D186" s="18">
        <v>924</v>
      </c>
    </row>
    <row r="187" spans="1:4" ht="20.100000000000001" customHeight="1" x14ac:dyDescent="0.25">
      <c r="A187" s="3" t="s">
        <v>220</v>
      </c>
      <c r="B187" s="3" t="s">
        <v>240</v>
      </c>
      <c r="C187" s="9" t="s">
        <v>242</v>
      </c>
      <c r="D187" s="18">
        <v>80</v>
      </c>
    </row>
    <row r="188" spans="1:4" ht="20.100000000000001" customHeight="1" x14ac:dyDescent="0.25">
      <c r="A188" s="3" t="s">
        <v>220</v>
      </c>
      <c r="B188" s="3" t="s">
        <v>243</v>
      </c>
      <c r="C188" s="7" t="s">
        <v>244</v>
      </c>
      <c r="D188" s="18">
        <f>4577+2996</f>
        <v>7573</v>
      </c>
    </row>
    <row r="189" spans="1:4" ht="20.100000000000001" customHeight="1" x14ac:dyDescent="0.25">
      <c r="A189" s="3" t="s">
        <v>220</v>
      </c>
      <c r="B189" s="3" t="s">
        <v>245</v>
      </c>
      <c r="C189" s="23" t="s">
        <v>246</v>
      </c>
      <c r="D189" s="18">
        <v>960</v>
      </c>
    </row>
    <row r="190" spans="1:4" ht="20.100000000000001" customHeight="1" x14ac:dyDescent="0.25">
      <c r="A190" s="3" t="s">
        <v>220</v>
      </c>
      <c r="B190" s="3" t="s">
        <v>247</v>
      </c>
      <c r="C190" s="7" t="s">
        <v>244</v>
      </c>
      <c r="D190" s="18">
        <v>370.5</v>
      </c>
    </row>
    <row r="191" spans="1:4" ht="20.100000000000001" customHeight="1" x14ac:dyDescent="0.25">
      <c r="A191" s="3" t="s">
        <v>220</v>
      </c>
      <c r="B191" s="3" t="s">
        <v>18</v>
      </c>
      <c r="C191" s="9" t="s">
        <v>248</v>
      </c>
      <c r="D191" s="18">
        <v>9750</v>
      </c>
    </row>
    <row r="192" spans="1:4" ht="20.100000000000001" customHeight="1" x14ac:dyDescent="0.25">
      <c r="A192" s="3" t="s">
        <v>220</v>
      </c>
      <c r="B192" s="3" t="s">
        <v>249</v>
      </c>
      <c r="C192" s="9" t="s">
        <v>250</v>
      </c>
      <c r="D192" s="18">
        <v>23100</v>
      </c>
    </row>
    <row r="193" spans="1:4" ht="20.100000000000001" customHeight="1" x14ac:dyDescent="0.25">
      <c r="A193" s="3" t="s">
        <v>220</v>
      </c>
      <c r="B193" s="3" t="s">
        <v>251</v>
      </c>
      <c r="C193" s="9" t="s">
        <v>14</v>
      </c>
      <c r="D193" s="18">
        <v>42827.39</v>
      </c>
    </row>
    <row r="194" spans="1:4" ht="20.100000000000001" customHeight="1" x14ac:dyDescent="0.25">
      <c r="A194" s="3" t="s">
        <v>220</v>
      </c>
      <c r="B194" s="3" t="s">
        <v>16</v>
      </c>
      <c r="C194" s="7" t="s">
        <v>19</v>
      </c>
      <c r="D194" s="18">
        <v>35111.47</v>
      </c>
    </row>
    <row r="195" spans="1:4" ht="20.100000000000001" customHeight="1" x14ac:dyDescent="0.25">
      <c r="A195" s="3" t="s">
        <v>220</v>
      </c>
      <c r="B195" s="4" t="s">
        <v>252</v>
      </c>
      <c r="C195" s="12" t="s">
        <v>253</v>
      </c>
      <c r="D195" s="18">
        <v>31213.54</v>
      </c>
    </row>
    <row r="196" spans="1:4" ht="20.100000000000001" customHeight="1" x14ac:dyDescent="0.25">
      <c r="A196" s="3" t="s">
        <v>220</v>
      </c>
      <c r="B196" s="3" t="s">
        <v>54</v>
      </c>
      <c r="C196" s="9" t="s">
        <v>77</v>
      </c>
      <c r="D196" s="18">
        <v>1131.82</v>
      </c>
    </row>
    <row r="197" spans="1:4" ht="20.100000000000001" customHeight="1" x14ac:dyDescent="0.25">
      <c r="A197" s="3" t="s">
        <v>220</v>
      </c>
      <c r="B197" s="3" t="s">
        <v>4</v>
      </c>
      <c r="C197" s="9" t="s">
        <v>12</v>
      </c>
      <c r="D197" s="18">
        <v>424.32</v>
      </c>
    </row>
    <row r="198" spans="1:4" ht="20.100000000000001" customHeight="1" x14ac:dyDescent="0.25">
      <c r="A198" s="3" t="s">
        <v>220</v>
      </c>
      <c r="B198" s="3" t="s">
        <v>116</v>
      </c>
      <c r="C198" s="7" t="s">
        <v>13</v>
      </c>
      <c r="D198" s="18">
        <v>8353.64</v>
      </c>
    </row>
    <row r="199" spans="1:4" ht="20.100000000000001" customHeight="1" x14ac:dyDescent="0.25">
      <c r="A199" s="3" t="s">
        <v>220</v>
      </c>
      <c r="B199" s="3" t="s">
        <v>4</v>
      </c>
      <c r="C199" s="9" t="s">
        <v>12</v>
      </c>
      <c r="D199" s="18">
        <f>452.6+400.6+920.81+10565.46+9925.54</f>
        <v>22265.010000000002</v>
      </c>
    </row>
    <row r="200" spans="1:4" ht="20.100000000000001" customHeight="1" x14ac:dyDescent="0.25">
      <c r="A200" s="3" t="s">
        <v>220</v>
      </c>
      <c r="B200" s="3" t="s">
        <v>254</v>
      </c>
      <c r="C200" s="9" t="s">
        <v>11</v>
      </c>
      <c r="D200" s="18">
        <v>20</v>
      </c>
    </row>
    <row r="201" spans="1:4" ht="20.100000000000001" customHeight="1" x14ac:dyDescent="0.25">
      <c r="A201" s="3" t="s">
        <v>220</v>
      </c>
      <c r="B201" s="3" t="s">
        <v>4</v>
      </c>
      <c r="C201" s="9" t="s">
        <v>12</v>
      </c>
      <c r="D201" s="18">
        <f>5665+38.5+8.58</f>
        <v>5712.08</v>
      </c>
    </row>
    <row r="202" spans="1:4" ht="20.100000000000001" customHeight="1" x14ac:dyDescent="0.25">
      <c r="A202" s="3" t="s">
        <v>220</v>
      </c>
      <c r="B202" s="3" t="s">
        <v>4</v>
      </c>
      <c r="C202" s="9" t="s">
        <v>12</v>
      </c>
      <c r="D202" s="26">
        <v>1614.69</v>
      </c>
    </row>
    <row r="203" spans="1:4" ht="20.100000000000001" customHeight="1" x14ac:dyDescent="0.25">
      <c r="A203" s="3" t="s">
        <v>220</v>
      </c>
      <c r="B203" s="3" t="s">
        <v>4</v>
      </c>
      <c r="C203" s="7" t="s">
        <v>6</v>
      </c>
      <c r="D203" s="26">
        <v>12184.85</v>
      </c>
    </row>
    <row r="204" spans="1:4" ht="20.100000000000001" customHeight="1" x14ac:dyDescent="0.25">
      <c r="A204" s="3" t="s">
        <v>220</v>
      </c>
      <c r="B204" s="3" t="s">
        <v>333</v>
      </c>
      <c r="C204" s="7" t="s">
        <v>14</v>
      </c>
      <c r="D204" s="26">
        <v>23500</v>
      </c>
    </row>
    <row r="205" spans="1:4" ht="20.100000000000001" customHeight="1" x14ac:dyDescent="0.25">
      <c r="A205" s="3" t="s">
        <v>220</v>
      </c>
      <c r="B205" s="3" t="s">
        <v>4</v>
      </c>
      <c r="C205" s="9" t="s">
        <v>12</v>
      </c>
      <c r="D205" s="26">
        <v>200</v>
      </c>
    </row>
    <row r="206" spans="1:4" ht="20.100000000000001" customHeight="1" thickBot="1" x14ac:dyDescent="0.3">
      <c r="A206" s="24"/>
      <c r="B206" s="24"/>
      <c r="C206" s="25"/>
      <c r="D206" s="27">
        <f>SUM(D2:D205)</f>
        <v>1770203.7299999997</v>
      </c>
    </row>
    <row r="207" spans="1:4" ht="20.100000000000001" customHeight="1" thickTop="1" x14ac:dyDescent="0.25"/>
  </sheetData>
  <sortState xmlns:xlrd2="http://schemas.microsoft.com/office/spreadsheetml/2017/richdata2" ref="A2:D205">
    <sortCondition ref="A2:A20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0374-4B27-458F-8FC1-0F387ED03CD7}">
  <dimension ref="A1:I197"/>
  <sheetViews>
    <sheetView tabSelected="1" workbookViewId="0">
      <selection activeCell="C191" sqref="C191"/>
    </sheetView>
  </sheetViews>
  <sheetFormatPr defaultRowHeight="15" x14ac:dyDescent="0.25"/>
  <cols>
    <col min="1" max="1" width="19" customWidth="1"/>
    <col min="2" max="2" width="47" customWidth="1"/>
    <col min="3" max="3" width="41.5703125" customWidth="1"/>
    <col min="4" max="4" width="30" customWidth="1"/>
  </cols>
  <sheetData>
    <row r="1" spans="1:9" ht="30.75" customHeight="1" x14ac:dyDescent="0.25">
      <c r="A1" s="6" t="s">
        <v>1</v>
      </c>
      <c r="B1" s="6" t="s">
        <v>0</v>
      </c>
      <c r="C1" s="6" t="s">
        <v>3</v>
      </c>
      <c r="D1" s="6" t="s">
        <v>2</v>
      </c>
      <c r="E1" s="1"/>
      <c r="F1" s="1"/>
      <c r="G1" s="1"/>
      <c r="H1" s="1"/>
      <c r="I1" s="1"/>
    </row>
    <row r="2" spans="1:9" ht="20.100000000000001" customHeight="1" x14ac:dyDescent="0.25">
      <c r="A2" s="3" t="s">
        <v>412</v>
      </c>
      <c r="B2" s="3" t="s">
        <v>4</v>
      </c>
      <c r="C2" s="5" t="s">
        <v>5</v>
      </c>
      <c r="D2" s="26">
        <v>14</v>
      </c>
    </row>
    <row r="3" spans="1:9" ht="20.100000000000001" customHeight="1" x14ac:dyDescent="0.25">
      <c r="A3" s="3" t="s">
        <v>412</v>
      </c>
      <c r="B3" s="10" t="s">
        <v>134</v>
      </c>
      <c r="C3" s="5" t="s">
        <v>357</v>
      </c>
      <c r="D3" s="18">
        <v>34500</v>
      </c>
    </row>
    <row r="4" spans="1:9" ht="20.100000000000001" customHeight="1" x14ac:dyDescent="0.25">
      <c r="A4" s="3" t="s">
        <v>412</v>
      </c>
      <c r="B4" s="11" t="s">
        <v>376</v>
      </c>
      <c r="C4" s="5" t="s">
        <v>274</v>
      </c>
      <c r="D4" s="18">
        <v>200</v>
      </c>
    </row>
    <row r="5" spans="1:9" ht="20.100000000000001" customHeight="1" x14ac:dyDescent="0.25">
      <c r="A5" s="3" t="s">
        <v>412</v>
      </c>
      <c r="B5" s="3" t="s">
        <v>425</v>
      </c>
      <c r="C5" s="14" t="s">
        <v>84</v>
      </c>
      <c r="D5" s="18">
        <v>1.88</v>
      </c>
    </row>
    <row r="6" spans="1:9" ht="20.100000000000001" customHeight="1" x14ac:dyDescent="0.25">
      <c r="A6" s="3" t="s">
        <v>412</v>
      </c>
      <c r="B6" s="3" t="s">
        <v>426</v>
      </c>
      <c r="C6" s="14" t="s">
        <v>427</v>
      </c>
      <c r="D6" s="18">
        <v>33700</v>
      </c>
    </row>
    <row r="7" spans="1:9" ht="20.100000000000001" customHeight="1" x14ac:dyDescent="0.25">
      <c r="A7" s="3" t="s">
        <v>412</v>
      </c>
      <c r="B7" s="3" t="s">
        <v>428</v>
      </c>
      <c r="C7" s="14" t="s">
        <v>429</v>
      </c>
      <c r="D7" s="18">
        <v>630</v>
      </c>
    </row>
    <row r="8" spans="1:9" ht="20.100000000000001" customHeight="1" x14ac:dyDescent="0.25">
      <c r="A8" s="3" t="s">
        <v>412</v>
      </c>
      <c r="B8" s="3" t="s">
        <v>430</v>
      </c>
      <c r="C8" s="14" t="s">
        <v>431</v>
      </c>
      <c r="D8" s="18">
        <v>120</v>
      </c>
    </row>
    <row r="9" spans="1:9" ht="20.100000000000001" customHeight="1" x14ac:dyDescent="0.25">
      <c r="A9" s="3" t="s">
        <v>412</v>
      </c>
      <c r="B9" s="3" t="s">
        <v>432</v>
      </c>
      <c r="C9" s="14" t="s">
        <v>7</v>
      </c>
      <c r="D9" s="18">
        <v>1942.64</v>
      </c>
    </row>
    <row r="10" spans="1:9" ht="20.100000000000001" customHeight="1" x14ac:dyDescent="0.25">
      <c r="A10" s="3" t="s">
        <v>412</v>
      </c>
      <c r="B10" s="3" t="s">
        <v>4</v>
      </c>
      <c r="C10" s="14" t="s">
        <v>12</v>
      </c>
      <c r="D10" s="18">
        <v>127.1</v>
      </c>
    </row>
    <row r="11" spans="1:9" ht="20.100000000000001" customHeight="1" x14ac:dyDescent="0.25">
      <c r="A11" s="3" t="s">
        <v>412</v>
      </c>
      <c r="B11" s="3" t="s">
        <v>433</v>
      </c>
      <c r="C11" s="14" t="s">
        <v>434</v>
      </c>
      <c r="D11" s="18">
        <v>8196</v>
      </c>
    </row>
    <row r="12" spans="1:9" ht="20.100000000000001" customHeight="1" x14ac:dyDescent="0.25">
      <c r="A12" s="3" t="s">
        <v>412</v>
      </c>
      <c r="B12" s="3" t="s">
        <v>435</v>
      </c>
      <c r="C12" s="14" t="s">
        <v>436</v>
      </c>
      <c r="D12" s="18">
        <v>1550</v>
      </c>
    </row>
    <row r="13" spans="1:9" ht="20.100000000000001" customHeight="1" x14ac:dyDescent="0.25">
      <c r="A13" s="3" t="s">
        <v>412</v>
      </c>
      <c r="B13" s="3" t="s">
        <v>4</v>
      </c>
      <c r="C13" s="14" t="s">
        <v>6</v>
      </c>
      <c r="D13" s="18">
        <v>5047.9799999999996</v>
      </c>
    </row>
    <row r="14" spans="1:9" ht="20.100000000000001" customHeight="1" x14ac:dyDescent="0.25">
      <c r="A14" s="3" t="s">
        <v>412</v>
      </c>
      <c r="B14" s="3" t="s">
        <v>4</v>
      </c>
      <c r="C14" s="14" t="s">
        <v>12</v>
      </c>
      <c r="D14" s="18">
        <v>6219.86</v>
      </c>
    </row>
    <row r="15" spans="1:9" ht="20.100000000000001" customHeight="1" x14ac:dyDescent="0.25">
      <c r="A15" s="3" t="s">
        <v>412</v>
      </c>
      <c r="B15" s="13" t="s">
        <v>98</v>
      </c>
      <c r="C15" s="3" t="s">
        <v>99</v>
      </c>
      <c r="D15" s="18">
        <v>640.5</v>
      </c>
    </row>
    <row r="16" spans="1:9" ht="20.100000000000001" customHeight="1" x14ac:dyDescent="0.25">
      <c r="A16" s="3" t="s">
        <v>412</v>
      </c>
      <c r="B16" s="10" t="s">
        <v>591</v>
      </c>
      <c r="C16" s="5" t="s">
        <v>592</v>
      </c>
      <c r="D16" s="18">
        <f>562.63+319+657+182.01</f>
        <v>1720.64</v>
      </c>
    </row>
    <row r="17" spans="1:4" ht="20.100000000000001" customHeight="1" x14ac:dyDescent="0.25">
      <c r="A17" s="3" t="s">
        <v>412</v>
      </c>
      <c r="B17" s="10" t="s">
        <v>577</v>
      </c>
      <c r="C17" s="5" t="s">
        <v>11</v>
      </c>
      <c r="D17" s="18">
        <v>5.44</v>
      </c>
    </row>
    <row r="18" spans="1:4" ht="20.100000000000001" customHeight="1" x14ac:dyDescent="0.25">
      <c r="A18" s="3" t="s">
        <v>414</v>
      </c>
      <c r="B18" s="3" t="s">
        <v>418</v>
      </c>
      <c r="C18" s="14" t="s">
        <v>14</v>
      </c>
      <c r="D18" s="18">
        <v>5230.88</v>
      </c>
    </row>
    <row r="19" spans="1:4" ht="20.100000000000001" customHeight="1" x14ac:dyDescent="0.25">
      <c r="A19" s="3" t="s">
        <v>414</v>
      </c>
      <c r="B19" s="3" t="s">
        <v>4</v>
      </c>
      <c r="C19" s="14" t="s">
        <v>12</v>
      </c>
      <c r="D19" s="18">
        <v>3693.28</v>
      </c>
    </row>
    <row r="20" spans="1:4" ht="20.100000000000001" customHeight="1" x14ac:dyDescent="0.25">
      <c r="A20" s="3" t="s">
        <v>414</v>
      </c>
      <c r="B20" s="3" t="s">
        <v>419</v>
      </c>
      <c r="C20" s="14" t="s">
        <v>84</v>
      </c>
      <c r="D20" s="18">
        <v>1.1000000000000001</v>
      </c>
    </row>
    <row r="21" spans="1:4" ht="20.100000000000001" customHeight="1" x14ac:dyDescent="0.25">
      <c r="A21" s="3" t="s">
        <v>414</v>
      </c>
      <c r="B21" s="3" t="s">
        <v>4</v>
      </c>
      <c r="C21" s="14" t="s">
        <v>12</v>
      </c>
      <c r="D21" s="18">
        <v>200</v>
      </c>
    </row>
    <row r="22" spans="1:4" ht="20.100000000000001" customHeight="1" x14ac:dyDescent="0.25">
      <c r="A22" s="3" t="s">
        <v>414</v>
      </c>
      <c r="B22" s="3" t="s">
        <v>239</v>
      </c>
      <c r="C22" s="14" t="s">
        <v>420</v>
      </c>
      <c r="D22" s="18">
        <v>864.76</v>
      </c>
    </row>
    <row r="23" spans="1:4" ht="20.100000000000001" customHeight="1" x14ac:dyDescent="0.25">
      <c r="A23" s="3" t="s">
        <v>414</v>
      </c>
      <c r="B23" s="3" t="s">
        <v>4</v>
      </c>
      <c r="C23" s="14" t="s">
        <v>12</v>
      </c>
      <c r="D23" s="18">
        <f>322+1907.89+1612+966+1846.36+473.48</f>
        <v>7127.73</v>
      </c>
    </row>
    <row r="24" spans="1:4" ht="20.100000000000001" customHeight="1" x14ac:dyDescent="0.25">
      <c r="A24" s="3" t="s">
        <v>414</v>
      </c>
      <c r="B24" s="3" t="s">
        <v>421</v>
      </c>
      <c r="C24" s="14" t="s">
        <v>422</v>
      </c>
      <c r="D24" s="18">
        <v>9229.2999999999993</v>
      </c>
    </row>
    <row r="25" spans="1:4" ht="20.100000000000001" customHeight="1" x14ac:dyDescent="0.25">
      <c r="A25" s="3" t="s">
        <v>414</v>
      </c>
      <c r="B25" s="3" t="s">
        <v>4</v>
      </c>
      <c r="C25" s="14" t="s">
        <v>12</v>
      </c>
      <c r="D25" s="18">
        <v>303.70999999999998</v>
      </c>
    </row>
    <row r="26" spans="1:4" ht="20.100000000000001" customHeight="1" x14ac:dyDescent="0.25">
      <c r="A26" s="3" t="s">
        <v>414</v>
      </c>
      <c r="B26" s="3" t="s">
        <v>322</v>
      </c>
      <c r="C26" s="5" t="s">
        <v>323</v>
      </c>
      <c r="D26" s="18">
        <v>209.4</v>
      </c>
    </row>
    <row r="27" spans="1:4" ht="20.100000000000001" customHeight="1" x14ac:dyDescent="0.25">
      <c r="A27" s="3" t="s">
        <v>414</v>
      </c>
      <c r="B27" s="3" t="s">
        <v>4</v>
      </c>
      <c r="C27" s="14" t="s">
        <v>100</v>
      </c>
      <c r="D27" s="18">
        <f>460+445+301+356+90.9</f>
        <v>1652.9</v>
      </c>
    </row>
    <row r="28" spans="1:4" ht="20.100000000000001" customHeight="1" x14ac:dyDescent="0.25">
      <c r="A28" s="3" t="s">
        <v>414</v>
      </c>
      <c r="B28" s="3" t="s">
        <v>423</v>
      </c>
      <c r="C28" s="14" t="s">
        <v>424</v>
      </c>
      <c r="D28" s="18">
        <v>185</v>
      </c>
    </row>
    <row r="29" spans="1:4" ht="20.100000000000001" customHeight="1" x14ac:dyDescent="0.25">
      <c r="A29" s="3" t="s">
        <v>411</v>
      </c>
      <c r="B29" s="3" t="s">
        <v>4</v>
      </c>
      <c r="C29" s="5" t="s">
        <v>5</v>
      </c>
      <c r="D29" s="26">
        <v>30</v>
      </c>
    </row>
    <row r="30" spans="1:4" ht="20.100000000000001" customHeight="1" x14ac:dyDescent="0.25">
      <c r="A30" s="3" t="s">
        <v>411</v>
      </c>
      <c r="B30" s="3" t="s">
        <v>111</v>
      </c>
      <c r="C30" s="14" t="s">
        <v>84</v>
      </c>
      <c r="D30" s="18">
        <v>28.6</v>
      </c>
    </row>
    <row r="31" spans="1:4" ht="20.100000000000001" customHeight="1" x14ac:dyDescent="0.25">
      <c r="A31" s="3" t="s">
        <v>448</v>
      </c>
      <c r="B31" s="3" t="s">
        <v>4</v>
      </c>
      <c r="C31" s="14" t="s">
        <v>12</v>
      </c>
      <c r="D31" s="18">
        <v>1428.77</v>
      </c>
    </row>
    <row r="32" spans="1:4" ht="20.100000000000001" customHeight="1" x14ac:dyDescent="0.25">
      <c r="A32" s="3" t="s">
        <v>410</v>
      </c>
      <c r="B32" s="3" t="s">
        <v>4</v>
      </c>
      <c r="C32" s="5" t="s">
        <v>5</v>
      </c>
      <c r="D32" s="26">
        <f>28.2+58+339.69</f>
        <v>425.89</v>
      </c>
    </row>
    <row r="33" spans="1:4" ht="20.100000000000001" customHeight="1" x14ac:dyDescent="0.25">
      <c r="A33" s="3" t="s">
        <v>410</v>
      </c>
      <c r="B33" s="3" t="s">
        <v>417</v>
      </c>
      <c r="C33" s="14" t="s">
        <v>11</v>
      </c>
      <c r="D33" s="18">
        <v>249</v>
      </c>
    </row>
    <row r="34" spans="1:4" ht="20.100000000000001" customHeight="1" x14ac:dyDescent="0.25">
      <c r="A34" s="3" t="s">
        <v>410</v>
      </c>
      <c r="B34" s="3" t="s">
        <v>111</v>
      </c>
      <c r="C34" s="14" t="s">
        <v>84</v>
      </c>
      <c r="D34" s="18">
        <v>27.75</v>
      </c>
    </row>
    <row r="35" spans="1:4" ht="20.100000000000001" customHeight="1" x14ac:dyDescent="0.25">
      <c r="A35" s="3" t="s">
        <v>447</v>
      </c>
      <c r="B35" s="3" t="s">
        <v>4</v>
      </c>
      <c r="C35" s="5" t="s">
        <v>590</v>
      </c>
      <c r="D35" s="18">
        <v>1754.7</v>
      </c>
    </row>
    <row r="36" spans="1:4" ht="20.100000000000001" customHeight="1" x14ac:dyDescent="0.25">
      <c r="A36" s="3" t="s">
        <v>447</v>
      </c>
      <c r="B36" s="3" t="s">
        <v>527</v>
      </c>
      <c r="C36" s="5" t="s">
        <v>337</v>
      </c>
      <c r="D36" s="18">
        <v>9049.19</v>
      </c>
    </row>
    <row r="37" spans="1:4" ht="20.100000000000001" customHeight="1" x14ac:dyDescent="0.25">
      <c r="A37" s="3" t="s">
        <v>409</v>
      </c>
      <c r="B37" s="3" t="s">
        <v>4</v>
      </c>
      <c r="C37" s="5" t="s">
        <v>5</v>
      </c>
      <c r="D37" s="26">
        <v>122.76</v>
      </c>
    </row>
    <row r="38" spans="1:4" ht="20.100000000000001" customHeight="1" x14ac:dyDescent="0.25">
      <c r="A38" s="3" t="s">
        <v>409</v>
      </c>
      <c r="B38" s="11" t="s">
        <v>589</v>
      </c>
      <c r="C38" s="5" t="s">
        <v>14</v>
      </c>
      <c r="D38" s="18">
        <v>7295</v>
      </c>
    </row>
    <row r="39" spans="1:4" ht="20.100000000000001" customHeight="1" x14ac:dyDescent="0.25">
      <c r="A39" s="3" t="s">
        <v>409</v>
      </c>
      <c r="B39" s="3" t="s">
        <v>111</v>
      </c>
      <c r="C39" s="14" t="s">
        <v>84</v>
      </c>
      <c r="D39" s="18">
        <v>24.42</v>
      </c>
    </row>
    <row r="40" spans="1:4" ht="20.100000000000001" customHeight="1" x14ac:dyDescent="0.25">
      <c r="A40" s="3" t="s">
        <v>446</v>
      </c>
      <c r="B40" s="3" t="s">
        <v>578</v>
      </c>
      <c r="C40" s="14" t="s">
        <v>579</v>
      </c>
      <c r="D40" s="18">
        <v>1692.26</v>
      </c>
    </row>
    <row r="41" spans="1:4" ht="20.100000000000001" customHeight="1" x14ac:dyDescent="0.25">
      <c r="A41" s="3" t="s">
        <v>446</v>
      </c>
      <c r="B41" s="3" t="s">
        <v>4</v>
      </c>
      <c r="C41" s="14" t="s">
        <v>12</v>
      </c>
      <c r="D41" s="18">
        <v>143</v>
      </c>
    </row>
    <row r="42" spans="1:4" ht="20.100000000000001" customHeight="1" x14ac:dyDescent="0.25">
      <c r="A42" s="3" t="s">
        <v>446</v>
      </c>
      <c r="B42" s="3" t="s">
        <v>580</v>
      </c>
      <c r="C42" s="5" t="s">
        <v>7</v>
      </c>
      <c r="D42" s="18">
        <v>135.84</v>
      </c>
    </row>
    <row r="43" spans="1:4" ht="20.100000000000001" customHeight="1" x14ac:dyDescent="0.25">
      <c r="A43" s="3" t="s">
        <v>446</v>
      </c>
      <c r="B43" s="3" t="s">
        <v>4</v>
      </c>
      <c r="C43" s="14" t="s">
        <v>12</v>
      </c>
      <c r="D43" s="18">
        <v>2288</v>
      </c>
    </row>
    <row r="44" spans="1:4" ht="20.100000000000001" customHeight="1" x14ac:dyDescent="0.25">
      <c r="A44" s="3" t="s">
        <v>446</v>
      </c>
      <c r="B44" s="3" t="s">
        <v>581</v>
      </c>
      <c r="C44" s="5" t="s">
        <v>582</v>
      </c>
      <c r="D44" s="18">
        <v>5000</v>
      </c>
    </row>
    <row r="45" spans="1:4" ht="20.100000000000001" customHeight="1" x14ac:dyDescent="0.25">
      <c r="A45" s="3" t="s">
        <v>446</v>
      </c>
      <c r="B45" s="3" t="s">
        <v>289</v>
      </c>
      <c r="C45" s="5" t="s">
        <v>7</v>
      </c>
      <c r="D45" s="18">
        <v>6125</v>
      </c>
    </row>
    <row r="46" spans="1:4" ht="20.100000000000001" customHeight="1" x14ac:dyDescent="0.25">
      <c r="A46" s="3" t="s">
        <v>446</v>
      </c>
      <c r="B46" s="10" t="s">
        <v>472</v>
      </c>
      <c r="C46" s="5" t="s">
        <v>473</v>
      </c>
      <c r="D46" s="18">
        <v>198.62</v>
      </c>
    </row>
    <row r="47" spans="1:4" ht="20.100000000000001" customHeight="1" x14ac:dyDescent="0.25">
      <c r="A47" s="3" t="s">
        <v>446</v>
      </c>
      <c r="B47" s="3" t="s">
        <v>303</v>
      </c>
      <c r="C47" s="5" t="s">
        <v>304</v>
      </c>
      <c r="D47" s="18">
        <v>2500</v>
      </c>
    </row>
    <row r="48" spans="1:4" ht="20.100000000000001" customHeight="1" x14ac:dyDescent="0.25">
      <c r="A48" s="3" t="s">
        <v>446</v>
      </c>
      <c r="B48" s="3" t="s">
        <v>203</v>
      </c>
      <c r="C48" s="5" t="s">
        <v>7</v>
      </c>
      <c r="D48" s="18">
        <v>3190.6</v>
      </c>
    </row>
    <row r="49" spans="1:4" ht="20.100000000000001" customHeight="1" x14ac:dyDescent="0.25">
      <c r="A49" s="3" t="s">
        <v>446</v>
      </c>
      <c r="B49" s="3" t="s">
        <v>583</v>
      </c>
      <c r="C49" s="14" t="s">
        <v>584</v>
      </c>
      <c r="D49" s="18">
        <v>499.5</v>
      </c>
    </row>
    <row r="50" spans="1:4" ht="20.100000000000001" customHeight="1" x14ac:dyDescent="0.25">
      <c r="A50" s="3" t="s">
        <v>446</v>
      </c>
      <c r="B50" s="3" t="s">
        <v>121</v>
      </c>
      <c r="C50" s="5" t="s">
        <v>7</v>
      </c>
      <c r="D50" s="18">
        <v>148.74</v>
      </c>
    </row>
    <row r="51" spans="1:4" ht="20.100000000000001" customHeight="1" x14ac:dyDescent="0.25">
      <c r="A51" s="3" t="s">
        <v>446</v>
      </c>
      <c r="B51" s="3" t="s">
        <v>288</v>
      </c>
      <c r="C51" s="14" t="s">
        <v>585</v>
      </c>
      <c r="D51" s="18">
        <v>560</v>
      </c>
    </row>
    <row r="52" spans="1:4" ht="20.100000000000001" customHeight="1" x14ac:dyDescent="0.25">
      <c r="A52" s="3" t="s">
        <v>446</v>
      </c>
      <c r="B52" s="10" t="s">
        <v>586</v>
      </c>
      <c r="C52" s="14" t="s">
        <v>587</v>
      </c>
      <c r="D52" s="18">
        <v>377</v>
      </c>
    </row>
    <row r="53" spans="1:4" ht="20.100000000000001" customHeight="1" x14ac:dyDescent="0.25">
      <c r="A53" s="3" t="s">
        <v>446</v>
      </c>
      <c r="B53" s="3" t="s">
        <v>243</v>
      </c>
      <c r="C53" s="7" t="s">
        <v>244</v>
      </c>
      <c r="D53" s="18">
        <v>3466</v>
      </c>
    </row>
    <row r="54" spans="1:4" ht="20.100000000000001" customHeight="1" x14ac:dyDescent="0.25">
      <c r="A54" s="3" t="s">
        <v>446</v>
      </c>
      <c r="B54" s="3" t="s">
        <v>588</v>
      </c>
      <c r="C54" s="5" t="s">
        <v>5</v>
      </c>
      <c r="D54" s="18">
        <v>4950.2</v>
      </c>
    </row>
    <row r="55" spans="1:4" ht="20.100000000000001" customHeight="1" x14ac:dyDescent="0.25">
      <c r="A55" s="3" t="s">
        <v>445</v>
      </c>
      <c r="B55" s="10" t="s">
        <v>577</v>
      </c>
      <c r="C55" s="5" t="s">
        <v>11</v>
      </c>
      <c r="D55" s="18">
        <v>29.27</v>
      </c>
    </row>
    <row r="56" spans="1:4" ht="20.100000000000001" customHeight="1" x14ac:dyDescent="0.25">
      <c r="A56" s="3" t="s">
        <v>408</v>
      </c>
      <c r="B56" s="3" t="s">
        <v>4</v>
      </c>
      <c r="C56" s="5" t="s">
        <v>5</v>
      </c>
      <c r="D56" s="26">
        <v>183.05</v>
      </c>
    </row>
    <row r="57" spans="1:4" ht="20.100000000000001" customHeight="1" x14ac:dyDescent="0.25">
      <c r="A57" s="3" t="s">
        <v>408</v>
      </c>
      <c r="B57" s="3" t="s">
        <v>4</v>
      </c>
      <c r="C57" s="5" t="s">
        <v>5</v>
      </c>
      <c r="D57" s="26">
        <f>1851+77.76+14.9+47.55+28.53</f>
        <v>2019.74</v>
      </c>
    </row>
    <row r="58" spans="1:4" ht="20.100000000000001" customHeight="1" x14ac:dyDescent="0.25">
      <c r="A58" s="3" t="s">
        <v>408</v>
      </c>
      <c r="B58" s="3" t="s">
        <v>9</v>
      </c>
      <c r="C58" s="5" t="s">
        <v>10</v>
      </c>
      <c r="D58" s="18">
        <v>7217.48</v>
      </c>
    </row>
    <row r="59" spans="1:4" ht="20.100000000000001" customHeight="1" x14ac:dyDescent="0.25">
      <c r="A59" s="3" t="s">
        <v>408</v>
      </c>
      <c r="B59" s="3" t="s">
        <v>560</v>
      </c>
      <c r="C59" s="14" t="s">
        <v>7</v>
      </c>
      <c r="D59" s="18">
        <v>540</v>
      </c>
    </row>
    <row r="60" spans="1:4" ht="20.100000000000001" customHeight="1" x14ac:dyDescent="0.25">
      <c r="A60" s="3" t="s">
        <v>408</v>
      </c>
      <c r="B60" s="3" t="s">
        <v>561</v>
      </c>
      <c r="C60" s="14" t="s">
        <v>562</v>
      </c>
      <c r="D60" s="18">
        <v>6080</v>
      </c>
    </row>
    <row r="61" spans="1:4" ht="20.100000000000001" customHeight="1" x14ac:dyDescent="0.25">
      <c r="A61" s="3" t="s">
        <v>408</v>
      </c>
      <c r="B61" s="3" t="s">
        <v>563</v>
      </c>
      <c r="C61" s="14" t="s">
        <v>357</v>
      </c>
      <c r="D61" s="18">
        <v>655</v>
      </c>
    </row>
    <row r="62" spans="1:4" ht="20.100000000000001" customHeight="1" x14ac:dyDescent="0.25">
      <c r="A62" s="3" t="s">
        <v>408</v>
      </c>
      <c r="B62" s="3" t="s">
        <v>519</v>
      </c>
      <c r="C62" s="5" t="s">
        <v>520</v>
      </c>
      <c r="D62" s="18">
        <v>704.4</v>
      </c>
    </row>
    <row r="63" spans="1:4" ht="20.100000000000001" customHeight="1" x14ac:dyDescent="0.25">
      <c r="A63" s="3" t="s">
        <v>408</v>
      </c>
      <c r="B63" s="3" t="s">
        <v>4</v>
      </c>
      <c r="C63" s="14" t="s">
        <v>12</v>
      </c>
      <c r="D63" s="18">
        <v>6199.04</v>
      </c>
    </row>
    <row r="64" spans="1:4" ht="20.100000000000001" customHeight="1" x14ac:dyDescent="0.25">
      <c r="A64" s="3" t="s">
        <v>408</v>
      </c>
      <c r="B64" s="3" t="s">
        <v>564</v>
      </c>
      <c r="C64" s="14" t="s">
        <v>7</v>
      </c>
      <c r="D64" s="18">
        <v>16650</v>
      </c>
    </row>
    <row r="65" spans="1:4" ht="20.100000000000001" customHeight="1" x14ac:dyDescent="0.25">
      <c r="A65" s="3" t="s">
        <v>408</v>
      </c>
      <c r="B65" s="3" t="s">
        <v>509</v>
      </c>
      <c r="C65" s="14" t="s">
        <v>277</v>
      </c>
      <c r="D65" s="18">
        <v>3963.73</v>
      </c>
    </row>
    <row r="66" spans="1:4" ht="20.100000000000001" customHeight="1" x14ac:dyDescent="0.25">
      <c r="A66" s="3" t="s">
        <v>408</v>
      </c>
      <c r="B66" s="3" t="s">
        <v>565</v>
      </c>
      <c r="C66" s="14" t="s">
        <v>566</v>
      </c>
      <c r="D66" s="18">
        <v>1434.2</v>
      </c>
    </row>
    <row r="67" spans="1:4" ht="20.100000000000001" customHeight="1" x14ac:dyDescent="0.25">
      <c r="A67" s="3" t="s">
        <v>408</v>
      </c>
      <c r="B67" s="3" t="s">
        <v>298</v>
      </c>
      <c r="C67" s="14" t="s">
        <v>84</v>
      </c>
      <c r="D67" s="18">
        <v>30499.19</v>
      </c>
    </row>
    <row r="68" spans="1:4" ht="20.100000000000001" customHeight="1" x14ac:dyDescent="0.25">
      <c r="A68" s="3" t="s">
        <v>408</v>
      </c>
      <c r="B68" s="3" t="s">
        <v>567</v>
      </c>
      <c r="C68" s="14" t="s">
        <v>568</v>
      </c>
      <c r="D68" s="18">
        <v>270</v>
      </c>
    </row>
    <row r="69" spans="1:4" ht="20.100000000000001" customHeight="1" x14ac:dyDescent="0.25">
      <c r="A69" s="3" t="s">
        <v>408</v>
      </c>
      <c r="B69" s="3" t="s">
        <v>137</v>
      </c>
      <c r="C69" s="14" t="s">
        <v>569</v>
      </c>
      <c r="D69" s="18">
        <v>556</v>
      </c>
    </row>
    <row r="70" spans="1:4" ht="20.100000000000001" customHeight="1" x14ac:dyDescent="0.25">
      <c r="A70" s="3" t="s">
        <v>408</v>
      </c>
      <c r="B70" s="3" t="s">
        <v>570</v>
      </c>
      <c r="C70" s="14" t="s">
        <v>571</v>
      </c>
      <c r="D70" s="18">
        <v>33758.370000000003</v>
      </c>
    </row>
    <row r="71" spans="1:4" ht="20.100000000000001" customHeight="1" x14ac:dyDescent="0.25">
      <c r="A71" s="3" t="s">
        <v>408</v>
      </c>
      <c r="B71" s="3" t="s">
        <v>202</v>
      </c>
      <c r="C71" s="14" t="s">
        <v>7</v>
      </c>
      <c r="D71" s="18">
        <v>11200</v>
      </c>
    </row>
    <row r="72" spans="1:4" ht="20.100000000000001" customHeight="1" x14ac:dyDescent="0.25">
      <c r="A72" s="3" t="s">
        <v>408</v>
      </c>
      <c r="B72" s="3" t="s">
        <v>572</v>
      </c>
      <c r="C72" s="14" t="s">
        <v>573</v>
      </c>
      <c r="D72" s="18">
        <v>1000</v>
      </c>
    </row>
    <row r="73" spans="1:4" ht="20.100000000000001" customHeight="1" x14ac:dyDescent="0.25">
      <c r="A73" s="3" t="s">
        <v>408</v>
      </c>
      <c r="B73" s="3" t="s">
        <v>574</v>
      </c>
      <c r="C73" s="14" t="s">
        <v>575</v>
      </c>
      <c r="D73" s="18">
        <v>4823.6099999999997</v>
      </c>
    </row>
    <row r="74" spans="1:4" ht="20.100000000000001" customHeight="1" x14ac:dyDescent="0.25">
      <c r="A74" s="3" t="s">
        <v>408</v>
      </c>
      <c r="B74" s="3" t="s">
        <v>4</v>
      </c>
      <c r="C74" s="14" t="s">
        <v>12</v>
      </c>
      <c r="D74" s="18">
        <v>522</v>
      </c>
    </row>
    <row r="75" spans="1:4" ht="20.100000000000001" customHeight="1" x14ac:dyDescent="0.25">
      <c r="A75" s="3" t="s">
        <v>408</v>
      </c>
      <c r="B75" s="11" t="s">
        <v>576</v>
      </c>
      <c r="C75" s="5" t="s">
        <v>14</v>
      </c>
      <c r="D75" s="18">
        <f>22854.75+815.03</f>
        <v>23669.78</v>
      </c>
    </row>
    <row r="76" spans="1:4" ht="20.100000000000001" customHeight="1" x14ac:dyDescent="0.25">
      <c r="A76" s="3" t="s">
        <v>408</v>
      </c>
      <c r="B76" s="3" t="s">
        <v>111</v>
      </c>
      <c r="C76" s="14" t="s">
        <v>84</v>
      </c>
      <c r="D76" s="26">
        <f>24.38+41.31</f>
        <v>65.69</v>
      </c>
    </row>
    <row r="77" spans="1:4" ht="20.100000000000001" customHeight="1" x14ac:dyDescent="0.25">
      <c r="A77" s="3" t="s">
        <v>444</v>
      </c>
      <c r="B77" s="3" t="s">
        <v>405</v>
      </c>
      <c r="C77" s="14" t="s">
        <v>559</v>
      </c>
      <c r="D77" s="18">
        <v>374824.75</v>
      </c>
    </row>
    <row r="78" spans="1:4" ht="20.100000000000001" customHeight="1" x14ac:dyDescent="0.25">
      <c r="A78" s="3" t="s">
        <v>444</v>
      </c>
      <c r="B78" s="3" t="s">
        <v>558</v>
      </c>
      <c r="C78" s="14" t="s">
        <v>481</v>
      </c>
      <c r="D78" s="18">
        <v>13702.03</v>
      </c>
    </row>
    <row r="79" spans="1:4" ht="20.100000000000001" customHeight="1" x14ac:dyDescent="0.25">
      <c r="A79" s="3" t="s">
        <v>443</v>
      </c>
      <c r="B79" s="3" t="s">
        <v>4</v>
      </c>
      <c r="C79" s="14" t="s">
        <v>12</v>
      </c>
      <c r="D79" s="18">
        <f>6361.88+1039.15+5878.4+2640+898+1144+1000+9278.92+156+160+21379.67+363.64+1476.7+1670.1+506.03+4234.21+746.35+759.04+2277.14+4581.49+2109.12+997.55</f>
        <v>69657.389999999985</v>
      </c>
    </row>
    <row r="80" spans="1:4" ht="20.100000000000001" customHeight="1" x14ac:dyDescent="0.25">
      <c r="A80" s="3" t="s">
        <v>443</v>
      </c>
      <c r="B80" s="3" t="s">
        <v>545</v>
      </c>
      <c r="C80" s="14" t="s">
        <v>546</v>
      </c>
      <c r="D80" s="18">
        <v>2380</v>
      </c>
    </row>
    <row r="81" spans="1:4" ht="20.100000000000001" customHeight="1" x14ac:dyDescent="0.25">
      <c r="A81" s="3" t="s">
        <v>443</v>
      </c>
      <c r="B81" s="3" t="s">
        <v>547</v>
      </c>
      <c r="C81" s="14" t="s">
        <v>548</v>
      </c>
      <c r="D81" s="18">
        <v>13460.95</v>
      </c>
    </row>
    <row r="82" spans="1:4" ht="20.100000000000001" customHeight="1" x14ac:dyDescent="0.25">
      <c r="A82" s="3" t="s">
        <v>443</v>
      </c>
      <c r="B82" s="3" t="s">
        <v>259</v>
      </c>
      <c r="C82" s="14" t="s">
        <v>7</v>
      </c>
      <c r="D82" s="18">
        <v>2106.6</v>
      </c>
    </row>
    <row r="83" spans="1:4" ht="20.100000000000001" customHeight="1" x14ac:dyDescent="0.25">
      <c r="A83" s="3" t="s">
        <v>443</v>
      </c>
      <c r="B83" s="3" t="s">
        <v>132</v>
      </c>
      <c r="C83" s="14" t="s">
        <v>549</v>
      </c>
      <c r="D83" s="18">
        <v>4368</v>
      </c>
    </row>
    <row r="84" spans="1:4" ht="20.100000000000001" customHeight="1" x14ac:dyDescent="0.25">
      <c r="A84" s="3" t="s">
        <v>443</v>
      </c>
      <c r="B84" s="3" t="s">
        <v>72</v>
      </c>
      <c r="C84" s="14" t="s">
        <v>550</v>
      </c>
      <c r="D84" s="18">
        <v>3980</v>
      </c>
    </row>
    <row r="85" spans="1:4" ht="20.100000000000001" customHeight="1" x14ac:dyDescent="0.25">
      <c r="A85" s="3" t="s">
        <v>443</v>
      </c>
      <c r="B85" s="3" t="s">
        <v>551</v>
      </c>
      <c r="C85" s="14" t="s">
        <v>523</v>
      </c>
      <c r="D85" s="18">
        <v>3100</v>
      </c>
    </row>
    <row r="86" spans="1:4" ht="20.100000000000001" customHeight="1" x14ac:dyDescent="0.25">
      <c r="A86" s="3" t="s">
        <v>443</v>
      </c>
      <c r="B86" s="3" t="s">
        <v>4</v>
      </c>
      <c r="C86" s="14" t="s">
        <v>12</v>
      </c>
      <c r="D86" s="18">
        <v>139.86000000000001</v>
      </c>
    </row>
    <row r="87" spans="1:4" ht="20.100000000000001" customHeight="1" x14ac:dyDescent="0.25">
      <c r="A87" s="3" t="s">
        <v>443</v>
      </c>
      <c r="B87" s="3" t="s">
        <v>552</v>
      </c>
      <c r="C87" s="14" t="s">
        <v>553</v>
      </c>
      <c r="D87" s="18">
        <v>8315</v>
      </c>
    </row>
    <row r="88" spans="1:4" ht="20.100000000000001" customHeight="1" x14ac:dyDescent="0.25">
      <c r="A88" s="3" t="s">
        <v>443</v>
      </c>
      <c r="B88" s="3" t="s">
        <v>554</v>
      </c>
      <c r="C88" s="14" t="s">
        <v>481</v>
      </c>
      <c r="D88" s="18">
        <v>42307.199999999997</v>
      </c>
    </row>
    <row r="89" spans="1:4" ht="20.100000000000001" customHeight="1" x14ac:dyDescent="0.25">
      <c r="A89" s="3" t="s">
        <v>443</v>
      </c>
      <c r="B89" s="3" t="s">
        <v>555</v>
      </c>
      <c r="C89" s="14" t="s">
        <v>481</v>
      </c>
      <c r="D89" s="18">
        <v>56211</v>
      </c>
    </row>
    <row r="90" spans="1:4" ht="20.100000000000001" customHeight="1" x14ac:dyDescent="0.25">
      <c r="A90" s="3" t="s">
        <v>443</v>
      </c>
      <c r="B90" s="3" t="s">
        <v>556</v>
      </c>
      <c r="C90" s="14" t="s">
        <v>557</v>
      </c>
      <c r="D90" s="18">
        <v>2031</v>
      </c>
    </row>
    <row r="91" spans="1:4" ht="20.100000000000001" customHeight="1" x14ac:dyDescent="0.25">
      <c r="A91" s="3" t="s">
        <v>443</v>
      </c>
      <c r="B91" s="3" t="s">
        <v>4</v>
      </c>
      <c r="C91" s="14" t="s">
        <v>12</v>
      </c>
      <c r="D91" s="18">
        <f>4950+107</f>
        <v>5057</v>
      </c>
    </row>
    <row r="92" spans="1:4" ht="20.100000000000001" customHeight="1" x14ac:dyDescent="0.25">
      <c r="A92" s="3" t="s">
        <v>407</v>
      </c>
      <c r="B92" s="3" t="s">
        <v>4</v>
      </c>
      <c r="C92" s="5" t="s">
        <v>5</v>
      </c>
      <c r="D92" s="26">
        <v>45</v>
      </c>
    </row>
    <row r="93" spans="1:4" ht="20.100000000000001" customHeight="1" x14ac:dyDescent="0.25">
      <c r="A93" s="3" t="s">
        <v>407</v>
      </c>
      <c r="B93" s="3" t="s">
        <v>4</v>
      </c>
      <c r="C93" s="14" t="s">
        <v>12</v>
      </c>
      <c r="D93" s="18">
        <f>400.6+2372.72+1137.12+10880.2+312.6+500.5</f>
        <v>15603.74</v>
      </c>
    </row>
    <row r="94" spans="1:4" ht="20.100000000000001" customHeight="1" x14ac:dyDescent="0.25">
      <c r="A94" s="3" t="s">
        <v>407</v>
      </c>
      <c r="B94" s="3" t="s">
        <v>534</v>
      </c>
      <c r="C94" s="14" t="s">
        <v>7</v>
      </c>
      <c r="D94" s="18">
        <v>3900</v>
      </c>
    </row>
    <row r="95" spans="1:4" ht="20.100000000000001" customHeight="1" x14ac:dyDescent="0.25">
      <c r="A95" s="3" t="s">
        <v>407</v>
      </c>
      <c r="B95" s="3" t="s">
        <v>535</v>
      </c>
      <c r="C95" s="14" t="s">
        <v>7</v>
      </c>
      <c r="D95" s="18">
        <v>1066.22</v>
      </c>
    </row>
    <row r="96" spans="1:4" ht="20.100000000000001" customHeight="1" x14ac:dyDescent="0.25">
      <c r="A96" s="3" t="s">
        <v>407</v>
      </c>
      <c r="B96" s="3" t="s">
        <v>4</v>
      </c>
      <c r="C96" s="14" t="s">
        <v>12</v>
      </c>
      <c r="D96" s="18">
        <v>665.6</v>
      </c>
    </row>
    <row r="97" spans="1:4" ht="20.100000000000001" customHeight="1" x14ac:dyDescent="0.25">
      <c r="A97" s="3" t="s">
        <v>407</v>
      </c>
      <c r="B97" s="3" t="s">
        <v>278</v>
      </c>
      <c r="C97" s="14" t="s">
        <v>536</v>
      </c>
      <c r="D97" s="18">
        <v>605</v>
      </c>
    </row>
    <row r="98" spans="1:4" ht="20.100000000000001" customHeight="1" x14ac:dyDescent="0.25">
      <c r="A98" s="3" t="s">
        <v>407</v>
      </c>
      <c r="B98" s="3" t="s">
        <v>537</v>
      </c>
      <c r="C98" s="14" t="s">
        <v>538</v>
      </c>
      <c r="D98" s="18">
        <v>1450</v>
      </c>
    </row>
    <row r="99" spans="1:4" ht="20.100000000000001" customHeight="1" x14ac:dyDescent="0.25">
      <c r="A99" s="3" t="s">
        <v>407</v>
      </c>
      <c r="B99" s="3" t="s">
        <v>539</v>
      </c>
      <c r="C99" s="14" t="s">
        <v>540</v>
      </c>
      <c r="D99" s="18">
        <v>82</v>
      </c>
    </row>
    <row r="100" spans="1:4" ht="20.100000000000001" customHeight="1" x14ac:dyDescent="0.25">
      <c r="A100" s="3" t="s">
        <v>407</v>
      </c>
      <c r="B100" s="3" t="s">
        <v>205</v>
      </c>
      <c r="C100" s="14" t="s">
        <v>541</v>
      </c>
      <c r="D100" s="18">
        <v>442.48</v>
      </c>
    </row>
    <row r="101" spans="1:4" ht="20.100000000000001" customHeight="1" x14ac:dyDescent="0.25">
      <c r="A101" s="3" t="s">
        <v>407</v>
      </c>
      <c r="B101" s="3" t="s">
        <v>405</v>
      </c>
      <c r="C101" s="14" t="s">
        <v>542</v>
      </c>
      <c r="D101" s="18">
        <v>27.78</v>
      </c>
    </row>
    <row r="102" spans="1:4" ht="20.100000000000001" customHeight="1" x14ac:dyDescent="0.25">
      <c r="A102" s="3" t="s">
        <v>407</v>
      </c>
      <c r="B102" s="3" t="s">
        <v>4</v>
      </c>
      <c r="C102" s="14" t="s">
        <v>12</v>
      </c>
      <c r="D102" s="18">
        <v>23153</v>
      </c>
    </row>
    <row r="103" spans="1:4" ht="20.100000000000001" customHeight="1" x14ac:dyDescent="0.25">
      <c r="A103" s="3" t="s">
        <v>407</v>
      </c>
      <c r="B103" s="3" t="s">
        <v>543</v>
      </c>
      <c r="C103" s="14" t="s">
        <v>544</v>
      </c>
      <c r="D103" s="18">
        <v>1410</v>
      </c>
    </row>
    <row r="104" spans="1:4" ht="20.100000000000001" customHeight="1" x14ac:dyDescent="0.25">
      <c r="A104" s="3" t="s">
        <v>442</v>
      </c>
      <c r="B104" s="3" t="s">
        <v>533</v>
      </c>
      <c r="C104" s="14" t="s">
        <v>78</v>
      </c>
      <c r="D104" s="18">
        <v>25</v>
      </c>
    </row>
    <row r="105" spans="1:4" ht="20.100000000000001" customHeight="1" x14ac:dyDescent="0.25">
      <c r="A105" s="3" t="s">
        <v>441</v>
      </c>
      <c r="B105" s="3" t="s">
        <v>111</v>
      </c>
      <c r="C105" s="14" t="s">
        <v>84</v>
      </c>
      <c r="D105" s="18">
        <v>30.21</v>
      </c>
    </row>
    <row r="106" spans="1:4" ht="20.100000000000001" customHeight="1" x14ac:dyDescent="0.25">
      <c r="A106" s="3" t="s">
        <v>440</v>
      </c>
      <c r="B106" s="3" t="s">
        <v>153</v>
      </c>
      <c r="C106" s="5" t="s">
        <v>7</v>
      </c>
      <c r="D106" s="18">
        <v>1245.9000000000001</v>
      </c>
    </row>
    <row r="107" spans="1:4" ht="20.100000000000001" customHeight="1" x14ac:dyDescent="0.25">
      <c r="A107" s="3" t="s">
        <v>440</v>
      </c>
      <c r="B107" s="3" t="s">
        <v>521</v>
      </c>
      <c r="C107" s="5" t="s">
        <v>7</v>
      </c>
      <c r="D107" s="18">
        <v>579.36</v>
      </c>
    </row>
    <row r="108" spans="1:4" ht="20.100000000000001" customHeight="1" x14ac:dyDescent="0.25">
      <c r="A108" s="3" t="s">
        <v>440</v>
      </c>
      <c r="B108" s="3" t="s">
        <v>4</v>
      </c>
      <c r="C108" s="14" t="s">
        <v>12</v>
      </c>
      <c r="D108" s="18">
        <f>568.5+2000</f>
        <v>2568.5</v>
      </c>
    </row>
    <row r="109" spans="1:4" ht="20.100000000000001" customHeight="1" x14ac:dyDescent="0.25">
      <c r="A109" s="3" t="s">
        <v>440</v>
      </c>
      <c r="B109" s="3" t="s">
        <v>522</v>
      </c>
      <c r="C109" s="14" t="s">
        <v>129</v>
      </c>
      <c r="D109" s="18">
        <v>7400</v>
      </c>
    </row>
    <row r="110" spans="1:4" ht="20.100000000000001" customHeight="1" x14ac:dyDescent="0.25">
      <c r="A110" s="3" t="s">
        <v>440</v>
      </c>
      <c r="B110" s="3" t="s">
        <v>18</v>
      </c>
      <c r="C110" s="5" t="s">
        <v>523</v>
      </c>
      <c r="D110" s="18">
        <v>7400</v>
      </c>
    </row>
    <row r="111" spans="1:4" ht="20.100000000000001" customHeight="1" x14ac:dyDescent="0.25">
      <c r="A111" s="3" t="s">
        <v>440</v>
      </c>
      <c r="B111" s="3" t="s">
        <v>451</v>
      </c>
      <c r="C111" s="5" t="s">
        <v>7</v>
      </c>
      <c r="D111" s="18">
        <v>1949.15</v>
      </c>
    </row>
    <row r="112" spans="1:4" ht="20.100000000000001" customHeight="1" x14ac:dyDescent="0.25">
      <c r="A112" s="3" t="s">
        <v>440</v>
      </c>
      <c r="B112" s="3" t="s">
        <v>524</v>
      </c>
      <c r="C112" s="5" t="s">
        <v>7</v>
      </c>
      <c r="D112" s="18">
        <v>1157.08</v>
      </c>
    </row>
    <row r="113" spans="1:4" ht="20.100000000000001" customHeight="1" x14ac:dyDescent="0.25">
      <c r="A113" s="3" t="s">
        <v>440</v>
      </c>
      <c r="B113" s="3" t="s">
        <v>525</v>
      </c>
      <c r="C113" s="14" t="s">
        <v>526</v>
      </c>
      <c r="D113" s="18">
        <v>6325</v>
      </c>
    </row>
    <row r="114" spans="1:4" ht="20.100000000000001" customHeight="1" x14ac:dyDescent="0.25">
      <c r="A114" s="3" t="s">
        <v>440</v>
      </c>
      <c r="B114" s="3" t="s">
        <v>4</v>
      </c>
      <c r="C114" s="14" t="s">
        <v>12</v>
      </c>
      <c r="D114" s="18">
        <v>500.5</v>
      </c>
    </row>
    <row r="115" spans="1:4" ht="20.100000000000001" customHeight="1" x14ac:dyDescent="0.25">
      <c r="A115" s="3" t="s">
        <v>440</v>
      </c>
      <c r="B115" s="3" t="s">
        <v>527</v>
      </c>
      <c r="C115" s="14" t="s">
        <v>528</v>
      </c>
      <c r="D115" s="18">
        <v>45</v>
      </c>
    </row>
    <row r="116" spans="1:4" ht="20.100000000000001" customHeight="1" x14ac:dyDescent="0.25">
      <c r="A116" s="3" t="s">
        <v>440</v>
      </c>
      <c r="B116" s="3" t="s">
        <v>4</v>
      </c>
      <c r="C116" s="14" t="s">
        <v>12</v>
      </c>
      <c r="D116" s="18">
        <v>425</v>
      </c>
    </row>
    <row r="117" spans="1:4" ht="20.100000000000001" customHeight="1" x14ac:dyDescent="0.25">
      <c r="A117" s="3" t="s">
        <v>440</v>
      </c>
      <c r="B117" s="3" t="s">
        <v>529</v>
      </c>
      <c r="C117" s="14" t="s">
        <v>481</v>
      </c>
      <c r="D117" s="18">
        <v>23815.9</v>
      </c>
    </row>
    <row r="118" spans="1:4" ht="20.100000000000001" customHeight="1" x14ac:dyDescent="0.25">
      <c r="A118" s="3" t="s">
        <v>440</v>
      </c>
      <c r="B118" s="3" t="s">
        <v>530</v>
      </c>
      <c r="C118" s="14" t="s">
        <v>531</v>
      </c>
      <c r="D118" s="18">
        <v>10920</v>
      </c>
    </row>
    <row r="119" spans="1:4" ht="20.100000000000001" customHeight="1" x14ac:dyDescent="0.25">
      <c r="A119" s="3" t="s">
        <v>440</v>
      </c>
      <c r="B119" s="3" t="s">
        <v>532</v>
      </c>
      <c r="C119" s="14" t="s">
        <v>7</v>
      </c>
      <c r="D119" s="18">
        <v>2011.47</v>
      </c>
    </row>
    <row r="120" spans="1:4" ht="20.100000000000001" customHeight="1" x14ac:dyDescent="0.25">
      <c r="A120" s="3" t="s">
        <v>440</v>
      </c>
      <c r="B120" s="3" t="s">
        <v>119</v>
      </c>
      <c r="C120" s="14" t="s">
        <v>7</v>
      </c>
      <c r="D120" s="18">
        <v>735.7</v>
      </c>
    </row>
    <row r="121" spans="1:4" ht="20.100000000000001" customHeight="1" x14ac:dyDescent="0.25">
      <c r="A121" s="3" t="s">
        <v>440</v>
      </c>
      <c r="B121" s="3" t="s">
        <v>4</v>
      </c>
      <c r="C121" s="14" t="s">
        <v>12</v>
      </c>
      <c r="D121" s="18">
        <v>144</v>
      </c>
    </row>
    <row r="122" spans="1:4" ht="20.100000000000001" customHeight="1" x14ac:dyDescent="0.25">
      <c r="A122" s="3" t="s">
        <v>440</v>
      </c>
      <c r="B122" s="3" t="s">
        <v>243</v>
      </c>
      <c r="C122" s="7" t="s">
        <v>244</v>
      </c>
      <c r="D122" s="18">
        <v>4373</v>
      </c>
    </row>
    <row r="123" spans="1:4" ht="20.100000000000001" customHeight="1" x14ac:dyDescent="0.25">
      <c r="A123" s="3" t="s">
        <v>440</v>
      </c>
      <c r="B123" s="3" t="s">
        <v>4</v>
      </c>
      <c r="C123" s="14" t="s">
        <v>12</v>
      </c>
      <c r="D123" s="18">
        <v>700</v>
      </c>
    </row>
    <row r="124" spans="1:4" ht="20.100000000000001" customHeight="1" x14ac:dyDescent="0.25">
      <c r="A124" s="3" t="s">
        <v>440</v>
      </c>
      <c r="B124" s="3" t="s">
        <v>4</v>
      </c>
      <c r="C124" s="14" t="s">
        <v>12</v>
      </c>
      <c r="D124" s="18">
        <f>145909.73+28.5</f>
        <v>145938.23000000001</v>
      </c>
    </row>
    <row r="125" spans="1:4" ht="20.100000000000001" customHeight="1" x14ac:dyDescent="0.25">
      <c r="A125" s="3" t="s">
        <v>440</v>
      </c>
      <c r="B125" s="3" t="s">
        <v>111</v>
      </c>
      <c r="C125" s="14" t="s">
        <v>84</v>
      </c>
      <c r="D125" s="18">
        <v>26.74</v>
      </c>
    </row>
    <row r="126" spans="1:4" ht="20.100000000000001" customHeight="1" x14ac:dyDescent="0.25">
      <c r="A126" s="3" t="s">
        <v>406</v>
      </c>
      <c r="B126" s="3" t="s">
        <v>4</v>
      </c>
      <c r="C126" s="5" t="s">
        <v>5</v>
      </c>
      <c r="D126" s="26">
        <f>34.68+85</f>
        <v>119.68</v>
      </c>
    </row>
    <row r="127" spans="1:4" ht="20.100000000000001" customHeight="1" x14ac:dyDescent="0.25">
      <c r="A127" s="3" t="s">
        <v>439</v>
      </c>
      <c r="B127" s="3" t="s">
        <v>4</v>
      </c>
      <c r="C127" s="14" t="s">
        <v>12</v>
      </c>
      <c r="D127" s="18">
        <f>840+160+116.8+175.2+350.4+292+233.6+233.6+175.2</f>
        <v>2576.7999999999997</v>
      </c>
    </row>
    <row r="128" spans="1:4" ht="20.100000000000001" customHeight="1" x14ac:dyDescent="0.25">
      <c r="A128" s="3" t="s">
        <v>439</v>
      </c>
      <c r="B128" s="3" t="s">
        <v>513</v>
      </c>
      <c r="C128" s="14" t="s">
        <v>512</v>
      </c>
      <c r="D128" s="18">
        <v>1700</v>
      </c>
    </row>
    <row r="129" spans="1:4" ht="20.100000000000001" customHeight="1" x14ac:dyDescent="0.25">
      <c r="A129" s="3" t="s">
        <v>439</v>
      </c>
      <c r="B129" s="3" t="s">
        <v>299</v>
      </c>
      <c r="C129" s="5" t="s">
        <v>277</v>
      </c>
      <c r="D129" s="18">
        <v>11693.19</v>
      </c>
    </row>
    <row r="130" spans="1:4" ht="20.100000000000001" customHeight="1" x14ac:dyDescent="0.25">
      <c r="A130" s="3" t="s">
        <v>439</v>
      </c>
      <c r="B130" s="3" t="s">
        <v>514</v>
      </c>
      <c r="C130" s="14" t="s">
        <v>515</v>
      </c>
      <c r="D130" s="18">
        <v>400</v>
      </c>
    </row>
    <row r="131" spans="1:4" ht="20.100000000000001" customHeight="1" x14ac:dyDescent="0.25">
      <c r="A131" s="3" t="s">
        <v>439</v>
      </c>
      <c r="B131" s="3" t="s">
        <v>516</v>
      </c>
      <c r="C131" s="14" t="s">
        <v>517</v>
      </c>
      <c r="D131" s="18">
        <v>629.29999999999995</v>
      </c>
    </row>
    <row r="132" spans="1:4" ht="20.100000000000001" customHeight="1" x14ac:dyDescent="0.25">
      <c r="A132" s="3" t="s">
        <v>439</v>
      </c>
      <c r="B132" s="3" t="s">
        <v>518</v>
      </c>
      <c r="C132" s="14" t="s">
        <v>127</v>
      </c>
      <c r="D132" s="18">
        <v>1340</v>
      </c>
    </row>
    <row r="133" spans="1:4" ht="20.100000000000001" customHeight="1" x14ac:dyDescent="0.25">
      <c r="A133" s="3" t="s">
        <v>439</v>
      </c>
      <c r="B133" s="3" t="s">
        <v>519</v>
      </c>
      <c r="C133" s="5" t="s">
        <v>520</v>
      </c>
      <c r="D133" s="18">
        <v>1929.1</v>
      </c>
    </row>
    <row r="134" spans="1:4" ht="20.100000000000001" customHeight="1" x14ac:dyDescent="0.25">
      <c r="A134" s="3" t="s">
        <v>439</v>
      </c>
      <c r="B134" s="3" t="s">
        <v>239</v>
      </c>
      <c r="C134" s="5" t="s">
        <v>7</v>
      </c>
      <c r="D134" s="18">
        <v>666</v>
      </c>
    </row>
    <row r="135" spans="1:4" ht="20.100000000000001" customHeight="1" x14ac:dyDescent="0.25">
      <c r="A135" s="3" t="s">
        <v>439</v>
      </c>
      <c r="B135" s="3" t="s">
        <v>4</v>
      </c>
      <c r="C135" s="14" t="s">
        <v>12</v>
      </c>
      <c r="D135" s="18">
        <f>72+116.8+817.6+350.4+408.8+1369.57</f>
        <v>3135.17</v>
      </c>
    </row>
    <row r="136" spans="1:4" ht="20.100000000000001" customHeight="1" x14ac:dyDescent="0.25">
      <c r="A136" s="3" t="s">
        <v>438</v>
      </c>
      <c r="B136" s="10" t="s">
        <v>321</v>
      </c>
      <c r="C136" s="5" t="s">
        <v>7</v>
      </c>
      <c r="D136" s="18">
        <v>1634.45</v>
      </c>
    </row>
    <row r="137" spans="1:4" ht="20.100000000000001" customHeight="1" x14ac:dyDescent="0.25">
      <c r="A137" s="3" t="s">
        <v>437</v>
      </c>
      <c r="B137" s="3" t="s">
        <v>451</v>
      </c>
      <c r="C137" s="14" t="s">
        <v>7</v>
      </c>
      <c r="D137" s="18">
        <v>4900.45</v>
      </c>
    </row>
    <row r="138" spans="1:4" ht="20.100000000000001" customHeight="1" x14ac:dyDescent="0.25">
      <c r="A138" s="3" t="s">
        <v>437</v>
      </c>
      <c r="B138" s="3" t="s">
        <v>152</v>
      </c>
      <c r="C138" s="7" t="s">
        <v>7</v>
      </c>
      <c r="D138" s="18">
        <v>47.47</v>
      </c>
    </row>
    <row r="139" spans="1:4" ht="20.100000000000001" customHeight="1" x14ac:dyDescent="0.25">
      <c r="A139" s="3" t="s">
        <v>437</v>
      </c>
      <c r="B139" s="3" t="s">
        <v>157</v>
      </c>
      <c r="C139" s="5" t="s">
        <v>453</v>
      </c>
      <c r="D139" s="18">
        <v>8898.6</v>
      </c>
    </row>
    <row r="140" spans="1:4" ht="20.100000000000001" customHeight="1" x14ac:dyDescent="0.25">
      <c r="A140" s="3" t="s">
        <v>437</v>
      </c>
      <c r="B140" s="3" t="s">
        <v>454</v>
      </c>
      <c r="C140" s="14" t="s">
        <v>7</v>
      </c>
      <c r="D140" s="18">
        <v>108.2</v>
      </c>
    </row>
    <row r="141" spans="1:4" ht="20.100000000000001" customHeight="1" x14ac:dyDescent="0.25">
      <c r="A141" s="3" t="s">
        <v>437</v>
      </c>
      <c r="B141" s="3" t="s">
        <v>455</v>
      </c>
      <c r="C141" s="14" t="s">
        <v>7</v>
      </c>
      <c r="D141" s="18">
        <v>2379.7600000000002</v>
      </c>
    </row>
    <row r="142" spans="1:4" ht="20.100000000000001" customHeight="1" x14ac:dyDescent="0.25">
      <c r="A142" s="3" t="s">
        <v>437</v>
      </c>
      <c r="B142" s="3" t="s">
        <v>22</v>
      </c>
      <c r="C142" s="14" t="s">
        <v>7</v>
      </c>
      <c r="D142" s="18">
        <v>232.44</v>
      </c>
    </row>
    <row r="143" spans="1:4" ht="20.100000000000001" customHeight="1" x14ac:dyDescent="0.25">
      <c r="A143" s="3" t="s">
        <v>437</v>
      </c>
      <c r="B143" s="3" t="s">
        <v>456</v>
      </c>
      <c r="C143" s="5" t="s">
        <v>457</v>
      </c>
      <c r="D143" s="18">
        <v>120476.85</v>
      </c>
    </row>
    <row r="144" spans="1:4" ht="20.100000000000001" customHeight="1" x14ac:dyDescent="0.25">
      <c r="A144" s="3" t="s">
        <v>437</v>
      </c>
      <c r="B144" s="3" t="s">
        <v>458</v>
      </c>
      <c r="C144" s="14" t="s">
        <v>459</v>
      </c>
      <c r="D144" s="18">
        <v>8800</v>
      </c>
    </row>
    <row r="145" spans="1:4" ht="20.100000000000001" customHeight="1" x14ac:dyDescent="0.25">
      <c r="A145" s="3" t="s">
        <v>437</v>
      </c>
      <c r="B145" s="3" t="s">
        <v>460</v>
      </c>
      <c r="C145" s="14" t="s">
        <v>461</v>
      </c>
      <c r="D145" s="18">
        <v>22912</v>
      </c>
    </row>
    <row r="146" spans="1:4" ht="20.100000000000001" customHeight="1" x14ac:dyDescent="0.25">
      <c r="A146" s="3" t="s">
        <v>437</v>
      </c>
      <c r="B146" s="3" t="s">
        <v>462</v>
      </c>
      <c r="C146" s="14" t="s">
        <v>463</v>
      </c>
      <c r="D146" s="18">
        <v>4000</v>
      </c>
    </row>
    <row r="147" spans="1:4" ht="20.100000000000001" customHeight="1" x14ac:dyDescent="0.25">
      <c r="A147" s="3" t="s">
        <v>437</v>
      </c>
      <c r="B147" s="3" t="s">
        <v>464</v>
      </c>
      <c r="C147" s="14" t="s">
        <v>7</v>
      </c>
      <c r="D147" s="18">
        <v>3019.11</v>
      </c>
    </row>
    <row r="148" spans="1:4" ht="20.100000000000001" customHeight="1" x14ac:dyDescent="0.25">
      <c r="A148" s="3" t="s">
        <v>437</v>
      </c>
      <c r="B148" s="3" t="s">
        <v>465</v>
      </c>
      <c r="C148" s="14" t="s">
        <v>466</v>
      </c>
      <c r="D148" s="18">
        <v>600</v>
      </c>
    </row>
    <row r="149" spans="1:4" ht="20.100000000000001" customHeight="1" x14ac:dyDescent="0.25">
      <c r="A149" s="3" t="s">
        <v>437</v>
      </c>
      <c r="B149" s="4" t="s">
        <v>252</v>
      </c>
      <c r="C149" s="12" t="s">
        <v>253</v>
      </c>
      <c r="D149" s="18">
        <f>12560.15+3385.2</f>
        <v>15945.349999999999</v>
      </c>
    </row>
    <row r="150" spans="1:4" ht="20.100000000000001" customHeight="1" x14ac:dyDescent="0.25">
      <c r="A150" s="3" t="s">
        <v>437</v>
      </c>
      <c r="B150" s="11" t="s">
        <v>376</v>
      </c>
      <c r="C150" s="7" t="s">
        <v>459</v>
      </c>
      <c r="D150" s="18">
        <v>1400</v>
      </c>
    </row>
    <row r="151" spans="1:4" ht="20.100000000000001" customHeight="1" x14ac:dyDescent="0.25">
      <c r="A151" s="3" t="s">
        <v>437</v>
      </c>
      <c r="B151" s="3" t="s">
        <v>467</v>
      </c>
      <c r="C151" s="14" t="s">
        <v>7</v>
      </c>
      <c r="D151" s="18">
        <v>357</v>
      </c>
    </row>
    <row r="152" spans="1:4" ht="20.100000000000001" customHeight="1" x14ac:dyDescent="0.25">
      <c r="A152" s="3" t="s">
        <v>437</v>
      </c>
      <c r="B152" s="3" t="s">
        <v>468</v>
      </c>
      <c r="C152" s="14" t="s">
        <v>7</v>
      </c>
      <c r="D152" s="18">
        <v>987.14</v>
      </c>
    </row>
    <row r="153" spans="1:4" ht="20.100000000000001" customHeight="1" x14ac:dyDescent="0.25">
      <c r="A153" s="3" t="s">
        <v>437</v>
      </c>
      <c r="B153" s="3" t="s">
        <v>469</v>
      </c>
      <c r="C153" s="14" t="s">
        <v>470</v>
      </c>
      <c r="D153" s="18">
        <v>2363.77</v>
      </c>
    </row>
    <row r="154" spans="1:4" ht="20.100000000000001" customHeight="1" x14ac:dyDescent="0.25">
      <c r="A154" s="3" t="s">
        <v>437</v>
      </c>
      <c r="B154" s="3" t="s">
        <v>471</v>
      </c>
      <c r="C154" s="14" t="s">
        <v>286</v>
      </c>
      <c r="D154" s="18">
        <v>1251</v>
      </c>
    </row>
    <row r="155" spans="1:4" ht="20.100000000000001" customHeight="1" x14ac:dyDescent="0.25">
      <c r="A155" s="3" t="s">
        <v>437</v>
      </c>
      <c r="B155" s="11" t="s">
        <v>472</v>
      </c>
      <c r="C155" s="5" t="s">
        <v>473</v>
      </c>
      <c r="D155" s="18">
        <v>382.84</v>
      </c>
    </row>
    <row r="156" spans="1:4" ht="20.100000000000001" customHeight="1" x14ac:dyDescent="0.25">
      <c r="A156" s="3" t="s">
        <v>437</v>
      </c>
      <c r="B156" s="3" t="s">
        <v>474</v>
      </c>
      <c r="C156" s="14" t="s">
        <v>481</v>
      </c>
      <c r="D156" s="18">
        <v>22500</v>
      </c>
    </row>
    <row r="157" spans="1:4" ht="20.100000000000001" customHeight="1" x14ac:dyDescent="0.25">
      <c r="A157" s="3" t="s">
        <v>437</v>
      </c>
      <c r="B157" s="3" t="s">
        <v>475</v>
      </c>
      <c r="C157" s="5" t="s">
        <v>292</v>
      </c>
      <c r="D157" s="18">
        <f>71332.03+46914.89</f>
        <v>118246.92</v>
      </c>
    </row>
    <row r="158" spans="1:4" ht="20.100000000000001" customHeight="1" x14ac:dyDescent="0.25">
      <c r="A158" s="3" t="s">
        <v>437</v>
      </c>
      <c r="B158" s="3" t="s">
        <v>476</v>
      </c>
      <c r="C158" s="14" t="s">
        <v>477</v>
      </c>
      <c r="D158" s="18">
        <v>35111.47</v>
      </c>
    </row>
    <row r="159" spans="1:4" ht="20.100000000000001" customHeight="1" x14ac:dyDescent="0.25">
      <c r="A159" s="3" t="s">
        <v>437</v>
      </c>
      <c r="B159" s="11" t="s">
        <v>204</v>
      </c>
      <c r="C159" s="5" t="s">
        <v>7</v>
      </c>
      <c r="D159" s="18">
        <v>342.2</v>
      </c>
    </row>
    <row r="160" spans="1:4" ht="20.100000000000001" customHeight="1" x14ac:dyDescent="0.25">
      <c r="A160" s="3" t="s">
        <v>437</v>
      </c>
      <c r="B160" s="3" t="s">
        <v>478</v>
      </c>
      <c r="C160" s="14" t="s">
        <v>479</v>
      </c>
      <c r="D160" s="18">
        <v>26619</v>
      </c>
    </row>
    <row r="161" spans="1:4" ht="20.100000000000001" customHeight="1" x14ac:dyDescent="0.25">
      <c r="A161" s="3" t="s">
        <v>437</v>
      </c>
      <c r="B161" s="3" t="s">
        <v>480</v>
      </c>
      <c r="C161" s="14" t="s">
        <v>481</v>
      </c>
      <c r="D161" s="18">
        <v>9000</v>
      </c>
    </row>
    <row r="162" spans="1:4" ht="20.100000000000001" customHeight="1" x14ac:dyDescent="0.25">
      <c r="A162" s="3" t="s">
        <v>437</v>
      </c>
      <c r="B162" s="3" t="s">
        <v>482</v>
      </c>
      <c r="C162" s="14" t="s">
        <v>483</v>
      </c>
      <c r="D162" s="18">
        <v>192</v>
      </c>
    </row>
    <row r="163" spans="1:4" ht="20.100000000000001" customHeight="1" x14ac:dyDescent="0.25">
      <c r="A163" s="3" t="s">
        <v>437</v>
      </c>
      <c r="B163" s="3" t="s">
        <v>198</v>
      </c>
      <c r="C163" s="14" t="s">
        <v>484</v>
      </c>
      <c r="D163" s="18">
        <v>13362.21</v>
      </c>
    </row>
    <row r="164" spans="1:4" ht="20.100000000000001" customHeight="1" x14ac:dyDescent="0.25">
      <c r="A164" s="3" t="s">
        <v>437</v>
      </c>
      <c r="B164" s="3" t="s">
        <v>485</v>
      </c>
      <c r="C164" s="5" t="s">
        <v>7</v>
      </c>
      <c r="D164" s="18">
        <v>51.62</v>
      </c>
    </row>
    <row r="165" spans="1:4" ht="20.100000000000001" customHeight="1" x14ac:dyDescent="0.25">
      <c r="A165" s="3" t="s">
        <v>437</v>
      </c>
      <c r="B165" s="3" t="s">
        <v>486</v>
      </c>
      <c r="C165" s="5" t="s">
        <v>7</v>
      </c>
      <c r="D165" s="18">
        <v>540</v>
      </c>
    </row>
    <row r="166" spans="1:4" ht="20.100000000000001" customHeight="1" x14ac:dyDescent="0.25">
      <c r="A166" s="3" t="s">
        <v>437</v>
      </c>
      <c r="B166" s="3" t="s">
        <v>487</v>
      </c>
      <c r="C166" s="5" t="s">
        <v>7</v>
      </c>
      <c r="D166" s="18">
        <v>265.32</v>
      </c>
    </row>
    <row r="167" spans="1:4" ht="20.100000000000001" customHeight="1" x14ac:dyDescent="0.25">
      <c r="A167" s="3" t="s">
        <v>437</v>
      </c>
      <c r="B167" s="3" t="s">
        <v>488</v>
      </c>
      <c r="C167" s="5" t="s">
        <v>84</v>
      </c>
      <c r="D167" s="18">
        <v>13667.19</v>
      </c>
    </row>
    <row r="168" spans="1:4" ht="20.100000000000001" customHeight="1" x14ac:dyDescent="0.25">
      <c r="A168" s="3" t="s">
        <v>437</v>
      </c>
      <c r="B168" s="3" t="s">
        <v>489</v>
      </c>
      <c r="C168" s="5" t="s">
        <v>7</v>
      </c>
      <c r="D168" s="18">
        <v>397.68</v>
      </c>
    </row>
    <row r="169" spans="1:4" ht="20.100000000000001" customHeight="1" x14ac:dyDescent="0.25">
      <c r="A169" s="3" t="s">
        <v>437</v>
      </c>
      <c r="B169" s="3" t="s">
        <v>490</v>
      </c>
      <c r="C169" s="5" t="s">
        <v>491</v>
      </c>
      <c r="D169" s="18">
        <v>3510.36</v>
      </c>
    </row>
    <row r="170" spans="1:4" ht="20.100000000000001" customHeight="1" x14ac:dyDescent="0.25">
      <c r="A170" s="3" t="s">
        <v>437</v>
      </c>
      <c r="B170" s="3" t="s">
        <v>492</v>
      </c>
      <c r="C170" s="5" t="s">
        <v>7</v>
      </c>
      <c r="D170" s="18">
        <v>216</v>
      </c>
    </row>
    <row r="171" spans="1:4" ht="20.100000000000001" customHeight="1" x14ac:dyDescent="0.25">
      <c r="A171" s="3" t="s">
        <v>437</v>
      </c>
      <c r="B171" s="3" t="s">
        <v>493</v>
      </c>
      <c r="C171" s="14" t="s">
        <v>494</v>
      </c>
      <c r="D171" s="18">
        <v>900</v>
      </c>
    </row>
    <row r="172" spans="1:4" ht="20.100000000000001" customHeight="1" x14ac:dyDescent="0.25">
      <c r="A172" s="3" t="s">
        <v>437</v>
      </c>
      <c r="B172" s="11" t="s">
        <v>495</v>
      </c>
      <c r="C172" s="5" t="s">
        <v>307</v>
      </c>
      <c r="D172" s="18">
        <v>1377</v>
      </c>
    </row>
    <row r="173" spans="1:4" ht="20.100000000000001" customHeight="1" x14ac:dyDescent="0.25">
      <c r="A173" s="3" t="s">
        <v>437</v>
      </c>
      <c r="B173" s="3" t="s">
        <v>496</v>
      </c>
      <c r="C173" s="14" t="s">
        <v>497</v>
      </c>
      <c r="D173" s="18">
        <v>1200</v>
      </c>
    </row>
    <row r="174" spans="1:4" ht="20.100000000000001" customHeight="1" x14ac:dyDescent="0.25">
      <c r="A174" s="3" t="s">
        <v>437</v>
      </c>
      <c r="B174" s="3" t="s">
        <v>9</v>
      </c>
      <c r="C174" s="5" t="s">
        <v>10</v>
      </c>
      <c r="D174" s="18">
        <v>4806.38</v>
      </c>
    </row>
    <row r="175" spans="1:4" ht="20.100000000000001" customHeight="1" x14ac:dyDescent="0.25">
      <c r="A175" s="3" t="s">
        <v>437</v>
      </c>
      <c r="B175" s="3" t="s">
        <v>498</v>
      </c>
      <c r="C175" s="5" t="s">
        <v>7</v>
      </c>
      <c r="D175" s="18">
        <v>1650.06</v>
      </c>
    </row>
    <row r="176" spans="1:4" ht="20.100000000000001" customHeight="1" x14ac:dyDescent="0.25">
      <c r="A176" s="3" t="s">
        <v>437</v>
      </c>
      <c r="B176" s="3" t="s">
        <v>499</v>
      </c>
      <c r="C176" s="14" t="s">
        <v>500</v>
      </c>
      <c r="D176" s="18">
        <v>493.44</v>
      </c>
    </row>
    <row r="177" spans="1:4" ht="20.100000000000001" customHeight="1" x14ac:dyDescent="0.25">
      <c r="A177" s="3" t="s">
        <v>437</v>
      </c>
      <c r="B177" s="3" t="s">
        <v>501</v>
      </c>
      <c r="C177" s="5" t="s">
        <v>502</v>
      </c>
      <c r="D177" s="18">
        <v>1940</v>
      </c>
    </row>
    <row r="178" spans="1:4" ht="20.100000000000001" customHeight="1" x14ac:dyDescent="0.25">
      <c r="A178" s="3" t="s">
        <v>437</v>
      </c>
      <c r="B178" s="3" t="s">
        <v>54</v>
      </c>
      <c r="C178" s="5" t="s">
        <v>491</v>
      </c>
      <c r="D178" s="18">
        <v>10834.19</v>
      </c>
    </row>
    <row r="179" spans="1:4" ht="20.100000000000001" customHeight="1" x14ac:dyDescent="0.25">
      <c r="A179" s="3" t="s">
        <v>437</v>
      </c>
      <c r="B179" s="3" t="s">
        <v>503</v>
      </c>
      <c r="C179" s="5" t="s">
        <v>491</v>
      </c>
      <c r="D179" s="18">
        <v>31582.27</v>
      </c>
    </row>
    <row r="180" spans="1:4" ht="20.100000000000001" customHeight="1" x14ac:dyDescent="0.25">
      <c r="A180" s="3" t="s">
        <v>437</v>
      </c>
      <c r="B180" s="3" t="s">
        <v>504</v>
      </c>
      <c r="C180" s="5" t="s">
        <v>505</v>
      </c>
      <c r="D180" s="18">
        <v>1607.09</v>
      </c>
    </row>
    <row r="181" spans="1:4" ht="20.100000000000001" customHeight="1" x14ac:dyDescent="0.25">
      <c r="A181" s="3" t="s">
        <v>437</v>
      </c>
      <c r="B181" s="3" t="s">
        <v>506</v>
      </c>
      <c r="C181" s="14" t="s">
        <v>7</v>
      </c>
      <c r="D181" s="18">
        <v>13757.95</v>
      </c>
    </row>
    <row r="182" spans="1:4" ht="20.100000000000001" customHeight="1" x14ac:dyDescent="0.25">
      <c r="A182" s="3" t="s">
        <v>437</v>
      </c>
      <c r="B182" s="3" t="s">
        <v>507</v>
      </c>
      <c r="C182" s="14" t="s">
        <v>508</v>
      </c>
      <c r="D182" s="18">
        <v>2472.91</v>
      </c>
    </row>
    <row r="183" spans="1:4" ht="20.100000000000001" customHeight="1" x14ac:dyDescent="0.25">
      <c r="A183" s="3" t="s">
        <v>437</v>
      </c>
      <c r="B183" s="3" t="s">
        <v>509</v>
      </c>
      <c r="C183" s="14" t="s">
        <v>277</v>
      </c>
      <c r="D183" s="18">
        <v>1764.73</v>
      </c>
    </row>
    <row r="184" spans="1:4" ht="20.100000000000001" customHeight="1" x14ac:dyDescent="0.25">
      <c r="A184" s="3" t="s">
        <v>437</v>
      </c>
      <c r="B184" s="3" t="s">
        <v>4</v>
      </c>
      <c r="C184" s="14" t="s">
        <v>12</v>
      </c>
      <c r="D184" s="18">
        <v>3216.41</v>
      </c>
    </row>
    <row r="185" spans="1:4" ht="20.100000000000001" customHeight="1" x14ac:dyDescent="0.25">
      <c r="A185" s="3" t="s">
        <v>437</v>
      </c>
      <c r="B185" s="3" t="s">
        <v>333</v>
      </c>
      <c r="C185" s="14" t="s">
        <v>510</v>
      </c>
      <c r="D185" s="18">
        <v>350</v>
      </c>
    </row>
    <row r="186" spans="1:4" ht="20.100000000000001" customHeight="1" x14ac:dyDescent="0.25">
      <c r="A186" s="3" t="s">
        <v>437</v>
      </c>
      <c r="B186" s="3" t="s">
        <v>4</v>
      </c>
      <c r="C186" s="14" t="s">
        <v>511</v>
      </c>
      <c r="D186" s="18">
        <v>1005.5</v>
      </c>
    </row>
    <row r="187" spans="1:4" ht="20.100000000000001" customHeight="1" x14ac:dyDescent="0.25">
      <c r="A187" s="3" t="s">
        <v>437</v>
      </c>
      <c r="B187" s="3" t="s">
        <v>4</v>
      </c>
      <c r="C187" s="14" t="s">
        <v>6</v>
      </c>
      <c r="D187" s="18">
        <f>1740.94+14534.34+22110.14</f>
        <v>38385.42</v>
      </c>
    </row>
    <row r="188" spans="1:4" ht="20.100000000000001" customHeight="1" x14ac:dyDescent="0.25">
      <c r="A188" s="3" t="s">
        <v>413</v>
      </c>
      <c r="B188" s="3" t="s">
        <v>4</v>
      </c>
      <c r="C188" s="5" t="s">
        <v>5</v>
      </c>
      <c r="D188" s="18">
        <v>1299.1400000000001</v>
      </c>
    </row>
    <row r="189" spans="1:4" ht="20.100000000000001" customHeight="1" x14ac:dyDescent="0.25">
      <c r="A189" s="3" t="s">
        <v>413</v>
      </c>
      <c r="B189" s="3" t="s">
        <v>416</v>
      </c>
      <c r="C189" s="14" t="s">
        <v>415</v>
      </c>
      <c r="D189" s="18">
        <v>6325.7</v>
      </c>
    </row>
    <row r="190" spans="1:4" ht="20.100000000000001" customHeight="1" x14ac:dyDescent="0.25">
      <c r="A190" s="3" t="s">
        <v>413</v>
      </c>
      <c r="B190" s="10" t="s">
        <v>452</v>
      </c>
      <c r="C190" s="4" t="s">
        <v>335</v>
      </c>
      <c r="D190" s="18">
        <v>7.46</v>
      </c>
    </row>
    <row r="191" spans="1:4" ht="20.100000000000001" customHeight="1" x14ac:dyDescent="0.25">
      <c r="A191" s="3" t="s">
        <v>413</v>
      </c>
      <c r="B191" s="4" t="s">
        <v>334</v>
      </c>
      <c r="C191" s="4" t="s">
        <v>335</v>
      </c>
      <c r="D191" s="18">
        <v>2.0699999999999998</v>
      </c>
    </row>
    <row r="192" spans="1:4" ht="20.100000000000001" customHeight="1" x14ac:dyDescent="0.25">
      <c r="A192" s="3" t="s">
        <v>413</v>
      </c>
      <c r="B192" s="3" t="s">
        <v>79</v>
      </c>
      <c r="C192" s="14" t="s">
        <v>449</v>
      </c>
      <c r="D192" s="18">
        <v>18</v>
      </c>
    </row>
    <row r="193" spans="1:4" ht="20.100000000000001" customHeight="1" x14ac:dyDescent="0.25">
      <c r="A193" s="3" t="s">
        <v>413</v>
      </c>
      <c r="B193" s="3" t="s">
        <v>79</v>
      </c>
      <c r="C193" s="14" t="s">
        <v>450</v>
      </c>
      <c r="D193" s="18">
        <f>9733+26671</f>
        <v>36404</v>
      </c>
    </row>
    <row r="194" spans="1:4" ht="20.100000000000001" customHeight="1" x14ac:dyDescent="0.25">
      <c r="A194" s="3" t="s">
        <v>413</v>
      </c>
      <c r="B194" s="3" t="s">
        <v>4</v>
      </c>
      <c r="C194" s="5" t="s">
        <v>6</v>
      </c>
      <c r="D194" s="18">
        <v>12491.53</v>
      </c>
    </row>
    <row r="195" spans="1:4" ht="20.100000000000001" customHeight="1" x14ac:dyDescent="0.25">
      <c r="A195" s="3" t="s">
        <v>413</v>
      </c>
      <c r="B195" s="3" t="s">
        <v>4</v>
      </c>
      <c r="C195" s="5" t="s">
        <v>6</v>
      </c>
      <c r="D195" s="18">
        <v>1539.26</v>
      </c>
    </row>
    <row r="196" spans="1:4" ht="20.100000000000001" customHeight="1" thickBot="1" x14ac:dyDescent="0.3">
      <c r="A196" s="24"/>
      <c r="B196" s="24"/>
      <c r="C196" s="24"/>
      <c r="D196" s="27">
        <f>SUM(D2:D195)</f>
        <v>1839810.9799999995</v>
      </c>
    </row>
    <row r="197" spans="1:4" ht="15.75" thickTop="1" x14ac:dyDescent="0.25"/>
  </sheetData>
  <sortState xmlns:xlrd2="http://schemas.microsoft.com/office/spreadsheetml/2017/richdata2" ref="A2:D195">
    <sortCondition ref="A2:A19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APRILE 2022</vt:lpstr>
      <vt:lpstr>MAGGIO 2022</vt:lpstr>
      <vt:lpstr>GIUGNO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Spiazzi Carmen</dc:creator>
  <cp:lastModifiedBy>Lunardi Sonia</cp:lastModifiedBy>
  <cp:lastPrinted>2019-09-16T08:53:04Z</cp:lastPrinted>
  <dcterms:created xsi:type="dcterms:W3CDTF">2018-06-04T07:56:58Z</dcterms:created>
  <dcterms:modified xsi:type="dcterms:W3CDTF">2022-11-17T10:50:04Z</dcterms:modified>
</cp:coreProperties>
</file>